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ntoval\Documents\03  Materiály do RK a ZK\2023\RK\11. RK_ZÚK+ŘÚZ\052_ZÚK_2022\zveřejnění_na_ÚD\"/>
    </mc:Choice>
  </mc:AlternateContent>
  <xr:revisionPtr revIDLastSave="0" documentId="13_ncr:1_{5C0DE46B-E3A4-4D8B-880D-950B6B5B7E91}" xr6:coauthVersionLast="47" xr6:coauthVersionMax="47" xr10:uidLastSave="{00000000-0000-0000-0000-000000000000}"/>
  <bookViews>
    <workbookView xWindow="-120" yWindow="-120" windowWidth="24240" windowHeight="13140" firstSheet="5" activeTab="11" xr2:uid="{00000000-000D-0000-FFFF-FFFF00000000}"/>
  </bookViews>
  <sheets>
    <sheet name="ZÚK_2022-Seznam příloh" sheetId="45" r:id="rId1"/>
    <sheet name="1-ZÚK_2022" sheetId="154" r:id="rId2"/>
    <sheet name="2-ZÚK_2022" sheetId="155" r:id="rId3"/>
    <sheet name="3-ZÚK_2022" sheetId="156" r:id="rId4"/>
    <sheet name="4-ZÚK_2021" sheetId="149" r:id="rId5"/>
    <sheet name="5-ZÚK_2022" sheetId="102" r:id="rId6"/>
    <sheet name="6-ZÚK_2022" sheetId="124" r:id="rId7"/>
    <sheet name="7-ZÚK_2022" sheetId="164" r:id="rId8"/>
    <sheet name="8-ZÚK_2022" sheetId="79" r:id="rId9"/>
    <sheet name="9-ZÚK_2022" sheetId="118" r:id="rId10"/>
    <sheet name="10-ZÚK_2022" sheetId="152" r:id="rId11"/>
    <sheet name="11-ZÚK_2022" sheetId="163" r:id="rId12"/>
    <sheet name="12-ZÚK_2022" sheetId="109" r:id="rId13"/>
    <sheet name="13-ZÚK_2022" sheetId="110" r:id="rId14"/>
    <sheet name="14-ZÚK_2022" sheetId="150" r:id="rId15"/>
    <sheet name="15-ZÚK_2022" sheetId="151" r:id="rId16"/>
    <sheet name="16-ZÚK_2022" sheetId="113" r:id="rId17"/>
    <sheet name="17-ZÚK_2022" sheetId="114" r:id="rId18"/>
    <sheet name="18-ZÚK_2022 Turow" sheetId="159" r:id="rId19"/>
    <sheet name="19-ZÚK_2022 " sheetId="160" r:id="rId20"/>
    <sheet name="20-ZÚK_2022_POK" sheetId="161" r:id="rId21"/>
    <sheet name="21-ZÚK_2022" sheetId="148" r:id="rId22"/>
    <sheet name="22-ZÚK_2022" sheetId="145" r:id="rId23"/>
    <sheet name="23-ZÚK_2022" sheetId="153" r:id="rId24"/>
  </sheets>
  <definedNames>
    <definedName name="_xlnm._FilterDatabase" localSheetId="19" hidden="1">#N/A</definedName>
    <definedName name="_xlnm._FilterDatabase" localSheetId="7" hidden="1">'7-ZÚK_2022'!$A$6:$N$65</definedName>
    <definedName name="a">#REF!</definedName>
    <definedName name="aaa" localSheetId="10">#REF!</definedName>
    <definedName name="aaa" localSheetId="14">#REF!</definedName>
    <definedName name="aaa" localSheetId="15">#REF!</definedName>
    <definedName name="aaa" localSheetId="23">#REF!</definedName>
    <definedName name="aaa" localSheetId="4">#REF!</definedName>
    <definedName name="aaa">#REF!</definedName>
    <definedName name="Excel_BuiltIn__FilterDatabase_3" localSheetId="10">#REF!</definedName>
    <definedName name="Excel_BuiltIn__FilterDatabase_3" localSheetId="14">#REF!</definedName>
    <definedName name="Excel_BuiltIn__FilterDatabase_3" localSheetId="15">#REF!</definedName>
    <definedName name="Excel_BuiltIn__FilterDatabase_3" localSheetId="23">#REF!</definedName>
    <definedName name="Excel_BuiltIn__FilterDatabase_3" localSheetId="4">#REF!</definedName>
    <definedName name="Excel_BuiltIn__FilterDatabase_3">#REF!</definedName>
    <definedName name="g" localSheetId="10">#REF!</definedName>
    <definedName name="g" localSheetId="14">#REF!</definedName>
    <definedName name="g" localSheetId="15">#REF!</definedName>
    <definedName name="g" localSheetId="23">#REF!</definedName>
    <definedName name="g" localSheetId="4">#REF!</definedName>
    <definedName name="g">#REF!</definedName>
    <definedName name="i">#REF!</definedName>
    <definedName name="l" localSheetId="10">#REF!</definedName>
    <definedName name="l" localSheetId="14">#REF!</definedName>
    <definedName name="l" localSheetId="15">#REF!</definedName>
    <definedName name="l" localSheetId="23">#REF!</definedName>
    <definedName name="l" localSheetId="4">#REF!</definedName>
    <definedName name="l">#REF!</definedName>
    <definedName name="o" localSheetId="10">#REF!</definedName>
    <definedName name="o" localSheetId="14">#REF!</definedName>
    <definedName name="o" localSheetId="15">#REF!</definedName>
    <definedName name="o" localSheetId="23">#REF!</definedName>
    <definedName name="o" localSheetId="4">#REF!</definedName>
    <definedName name="o">#REF!</definedName>
    <definedName name="_xlnm.Print_Area" localSheetId="19">'19-ZÚK_2022 '!$A$1:$H$105</definedName>
    <definedName name="_xlnm.Print_Area" localSheetId="1">'1-ZÚK_2022'!$A$1:$G$45</definedName>
    <definedName name="_xlnm.Print_Area" localSheetId="21">'21-ZÚK_2022'!$A$1:$N$21</definedName>
    <definedName name="_xlnm.Print_Area" localSheetId="22">'22-ZÚK_2022'!$A$1:$F$23</definedName>
    <definedName name="_xlnm.Print_Area" localSheetId="23">'23-ZÚK_2022'!$A$1:$C$94</definedName>
    <definedName name="p" localSheetId="10">#REF!</definedName>
    <definedName name="p" localSheetId="14">#REF!</definedName>
    <definedName name="p" localSheetId="15">#REF!</definedName>
    <definedName name="p" localSheetId="23">#REF!</definedName>
    <definedName name="p" localSheetId="4">#REF!</definedName>
    <definedName name="p">#REF!</definedName>
    <definedName name="t">#REF!</definedName>
    <definedName name="Text61" localSheetId="23">'23-ZÚK_2022'!#REF!</definedName>
    <definedName name="Text63" localSheetId="23">'23-ZÚK_2022'!#REF!</definedName>
    <definedName name="Text64" localSheetId="23">'23-ZÚK_2022'!#REF!</definedName>
    <definedName name="Text65" localSheetId="23">'23-ZÚK_2022'!#REF!</definedName>
    <definedName name="Text66" localSheetId="23">'23-ZÚK_2022'!#REF!</definedName>
    <definedName name="u">#REF!</definedName>
    <definedName name="x">#REF!</definedName>
    <definedName name="y">#REF!</definedName>
    <definedName name="yy">#REF!</definedName>
    <definedName name="yyy">#REF!</definedName>
    <definedName name="yyyy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163" l="1"/>
  <c r="J7" i="148"/>
  <c r="K12" i="148"/>
  <c r="G13" i="109"/>
  <c r="H12" i="109"/>
  <c r="G12" i="109"/>
  <c r="G90" i="163" l="1"/>
  <c r="G91" i="163" l="1"/>
  <c r="L5" i="148"/>
  <c r="K17" i="148"/>
  <c r="K7" i="148"/>
  <c r="F12" i="109" l="1"/>
  <c r="H88" i="102"/>
  <c r="C149" i="164"/>
  <c r="C170" i="164"/>
  <c r="E215" i="164"/>
  <c r="D215" i="164"/>
  <c r="C215" i="164"/>
  <c r="E209" i="164"/>
  <c r="D209" i="164"/>
  <c r="C209" i="164"/>
  <c r="E206" i="164"/>
  <c r="D206" i="164"/>
  <c r="C206" i="164"/>
  <c r="E203" i="164"/>
  <c r="D203" i="164"/>
  <c r="C203" i="164"/>
  <c r="E200" i="164"/>
  <c r="D200" i="164"/>
  <c r="C200" i="164"/>
  <c r="E189" i="164"/>
  <c r="D189" i="164"/>
  <c r="C189" i="164"/>
  <c r="E184" i="164"/>
  <c r="D184" i="164"/>
  <c r="C184" i="164"/>
  <c r="E173" i="164"/>
  <c r="D173" i="164"/>
  <c r="C173" i="164"/>
  <c r="E170" i="164"/>
  <c r="D170" i="164"/>
  <c r="E149" i="164"/>
  <c r="D149" i="164"/>
  <c r="E133" i="164"/>
  <c r="D133" i="164"/>
  <c r="C133" i="164"/>
  <c r="E129" i="164"/>
  <c r="D129" i="164"/>
  <c r="C129" i="164"/>
  <c r="E95" i="164"/>
  <c r="D95" i="164"/>
  <c r="C95" i="164"/>
  <c r="E58" i="164"/>
  <c r="D58" i="164"/>
  <c r="C58" i="164"/>
  <c r="E9" i="164"/>
  <c r="D9" i="164"/>
  <c r="C9" i="164"/>
  <c r="C94" i="164" l="1"/>
  <c r="E94" i="164"/>
  <c r="D8" i="164"/>
  <c r="D94" i="164"/>
  <c r="E8" i="164"/>
  <c r="C8" i="164"/>
  <c r="C7" i="164" l="1"/>
  <c r="D7" i="164"/>
  <c r="E7" i="164"/>
  <c r="I12" i="109"/>
  <c r="G71" i="163"/>
  <c r="I71" i="163"/>
  <c r="H71" i="163"/>
  <c r="F71" i="163"/>
  <c r="I11" i="109"/>
  <c r="H11" i="109"/>
  <c r="G11" i="109"/>
  <c r="F11" i="109"/>
  <c r="D135" i="152" l="1"/>
  <c r="D134" i="152"/>
  <c r="D133" i="152"/>
  <c r="D122" i="152"/>
  <c r="D121" i="152"/>
  <c r="D120" i="152"/>
  <c r="D118" i="152"/>
  <c r="D27" i="152"/>
  <c r="D147" i="152" s="1"/>
  <c r="D17" i="152"/>
  <c r="D119" i="152" s="1"/>
  <c r="D73" i="152"/>
  <c r="D124" i="152" s="1"/>
  <c r="D92" i="152"/>
  <c r="D126" i="152" s="1"/>
  <c r="E35" i="102"/>
  <c r="G72" i="102"/>
  <c r="G40" i="102"/>
  <c r="G30" i="102"/>
  <c r="G9" i="102"/>
  <c r="G19" i="102"/>
  <c r="H75" i="102"/>
  <c r="H77" i="102"/>
  <c r="H76" i="102"/>
  <c r="F40" i="102"/>
  <c r="H52" i="102"/>
  <c r="H51" i="102"/>
  <c r="H49" i="102"/>
  <c r="H50" i="102"/>
  <c r="H47" i="102"/>
  <c r="H46" i="102"/>
  <c r="H45" i="102"/>
  <c r="H43" i="102"/>
  <c r="D155" i="152" l="1"/>
  <c r="D152" i="152"/>
  <c r="D146" i="152"/>
  <c r="G8" i="102"/>
  <c r="D21" i="159"/>
  <c r="C21" i="159"/>
  <c r="B21" i="159"/>
  <c r="D48" i="151"/>
  <c r="G110" i="163" l="1"/>
  <c r="G101" i="163"/>
  <c r="C20" i="114" l="1"/>
  <c r="D9" i="114"/>
  <c r="B14" i="113" l="1"/>
  <c r="C14" i="113" l="1"/>
  <c r="E11" i="113"/>
  <c r="D9" i="113" l="1"/>
  <c r="D26" i="113" l="1"/>
  <c r="C30" i="113"/>
  <c r="E30" i="113" s="1"/>
  <c r="C23" i="113"/>
  <c r="E29" i="113"/>
  <c r="D99" i="152" l="1"/>
  <c r="D45" i="152"/>
  <c r="D149" i="152" s="1"/>
  <c r="D67" i="152"/>
  <c r="D127" i="152" l="1"/>
  <c r="D156" i="152"/>
  <c r="D123" i="152"/>
  <c r="D151" i="152"/>
  <c r="D90" i="118"/>
  <c r="D106" i="118" s="1"/>
  <c r="F89" i="118"/>
  <c r="F90" i="118" s="1"/>
  <c r="F106" i="118" s="1"/>
  <c r="E88" i="118"/>
  <c r="E87" i="118"/>
  <c r="F81" i="118"/>
  <c r="F105" i="118" s="1"/>
  <c r="D81" i="118"/>
  <c r="D105" i="118" s="1"/>
  <c r="E80" i="118"/>
  <c r="E79" i="118"/>
  <c r="E78" i="118"/>
  <c r="F72" i="118"/>
  <c r="F104" i="118" s="1"/>
  <c r="D72" i="118"/>
  <c r="D104" i="118" s="1"/>
  <c r="E71" i="118"/>
  <c r="E70" i="118"/>
  <c r="E69" i="118"/>
  <c r="E68" i="118"/>
  <c r="E67" i="118"/>
  <c r="E66" i="118"/>
  <c r="E49" i="118"/>
  <c r="E47" i="118"/>
  <c r="E48" i="118"/>
  <c r="E53" i="118"/>
  <c r="D55" i="118"/>
  <c r="D103" i="118" s="1"/>
  <c r="E54" i="118"/>
  <c r="E52" i="118"/>
  <c r="E51" i="118"/>
  <c r="E50" i="118"/>
  <c r="F41" i="118"/>
  <c r="F102" i="118" s="1"/>
  <c r="D41" i="118"/>
  <c r="D102" i="118" s="1"/>
  <c r="E40" i="118"/>
  <c r="E41" i="118" s="1"/>
  <c r="E102" i="118" s="1"/>
  <c r="F34" i="118"/>
  <c r="F101" i="118" s="1"/>
  <c r="D34" i="118"/>
  <c r="D101" i="118" s="1"/>
  <c r="E33" i="118"/>
  <c r="E34" i="118" s="1"/>
  <c r="E101" i="118" s="1"/>
  <c r="F27" i="118"/>
  <c r="F100" i="118" s="1"/>
  <c r="D27" i="118"/>
  <c r="D100" i="118" s="1"/>
  <c r="E26" i="118"/>
  <c r="E25" i="118"/>
  <c r="F19" i="118"/>
  <c r="F99" i="118" s="1"/>
  <c r="D19" i="118"/>
  <c r="D99" i="118" s="1"/>
  <c r="E18" i="118"/>
  <c r="E17" i="118"/>
  <c r="E16" i="118"/>
  <c r="E15" i="118"/>
  <c r="F9" i="118"/>
  <c r="F98" i="118" s="1"/>
  <c r="E9" i="118"/>
  <c r="E98" i="118" s="1"/>
  <c r="D9" i="118"/>
  <c r="D98" i="118" s="1"/>
  <c r="E90" i="118" l="1"/>
  <c r="E106" i="118" s="1"/>
  <c r="E81" i="118"/>
  <c r="E105" i="118" s="1"/>
  <c r="E72" i="118"/>
  <c r="E104" i="118" s="1"/>
  <c r="E27" i="118"/>
  <c r="E100" i="118" s="1"/>
  <c r="E19" i="118"/>
  <c r="E99" i="118" s="1"/>
  <c r="F72" i="102" l="1"/>
  <c r="H90" i="163" l="1"/>
  <c r="H91" i="163" s="1"/>
  <c r="I90" i="163"/>
  <c r="F100" i="163"/>
  <c r="F101" i="163" s="1"/>
  <c r="I101" i="163"/>
  <c r="H101" i="163"/>
  <c r="H117" i="163"/>
  <c r="G117" i="163"/>
  <c r="F116" i="163"/>
  <c r="F115" i="163"/>
  <c r="I117" i="163"/>
  <c r="F105" i="163"/>
  <c r="F106" i="163"/>
  <c r="F107" i="163"/>
  <c r="F108" i="163"/>
  <c r="F109" i="163"/>
  <c r="F104" i="163"/>
  <c r="I110" i="163"/>
  <c r="H110" i="163"/>
  <c r="I113" i="163"/>
  <c r="H113" i="163"/>
  <c r="G113" i="163"/>
  <c r="F113" i="163"/>
  <c r="G9" i="109"/>
  <c r="H9" i="109"/>
  <c r="I9" i="109"/>
  <c r="F9" i="109"/>
  <c r="H119" i="163" l="1"/>
  <c r="G119" i="163"/>
  <c r="I119" i="163"/>
  <c r="I91" i="163"/>
  <c r="F110" i="163"/>
  <c r="G111" i="163" s="1"/>
  <c r="I102" i="163"/>
  <c r="H102" i="163"/>
  <c r="H72" i="163"/>
  <c r="G102" i="163"/>
  <c r="F117" i="163"/>
  <c r="G114" i="163"/>
  <c r="H114" i="163"/>
  <c r="I72" i="163"/>
  <c r="G72" i="163"/>
  <c r="I111" i="163" l="1"/>
  <c r="F119" i="163"/>
  <c r="G120" i="163" s="1"/>
  <c r="H111" i="163"/>
  <c r="G118" i="163"/>
  <c r="H118" i="163"/>
  <c r="H120" i="163"/>
  <c r="I120" i="163" l="1"/>
  <c r="L7" i="148"/>
  <c r="F12" i="145" l="1"/>
  <c r="E15" i="145"/>
  <c r="C11" i="153" l="1"/>
  <c r="O19" i="161" l="1"/>
  <c r="N19" i="161"/>
  <c r="M19" i="161"/>
  <c r="L19" i="161"/>
  <c r="K19" i="161"/>
  <c r="J19" i="161"/>
  <c r="E18" i="161"/>
  <c r="G18" i="161" s="1"/>
  <c r="E17" i="161"/>
  <c r="G17" i="161" s="1"/>
  <c r="E16" i="161"/>
  <c r="G16" i="161" s="1"/>
  <c r="E15" i="161"/>
  <c r="G15" i="161" s="1"/>
  <c r="E14" i="161"/>
  <c r="G14" i="161" s="1"/>
  <c r="E13" i="161"/>
  <c r="G13" i="161" s="1"/>
  <c r="G12" i="161"/>
  <c r="E12" i="161"/>
  <c r="E11" i="161"/>
  <c r="G11" i="161" s="1"/>
  <c r="E10" i="161"/>
  <c r="G10" i="161" s="1"/>
  <c r="E9" i="161"/>
  <c r="G9" i="161" s="1"/>
  <c r="E8" i="161"/>
  <c r="E19" i="161" s="1"/>
  <c r="G8" i="161" l="1"/>
  <c r="G19" i="161" s="1"/>
  <c r="F104" i="160" l="1"/>
  <c r="G103" i="160"/>
  <c r="H103" i="160" s="1"/>
  <c r="G102" i="160"/>
  <c r="H102" i="160" s="1"/>
  <c r="G101" i="160"/>
  <c r="H101" i="160" s="1"/>
  <c r="G100" i="160"/>
  <c r="H100" i="160" s="1"/>
  <c r="G99" i="160"/>
  <c r="H99" i="160" s="1"/>
  <c r="H98" i="160"/>
  <c r="G97" i="160"/>
  <c r="H97" i="160" s="1"/>
  <c r="G96" i="160"/>
  <c r="H96" i="160" s="1"/>
  <c r="G95" i="160"/>
  <c r="H95" i="160" s="1"/>
  <c r="G94" i="160"/>
  <c r="H94" i="160" s="1"/>
  <c r="G93" i="160"/>
  <c r="H93" i="160" s="1"/>
  <c r="G92" i="160"/>
  <c r="H92" i="160" s="1"/>
  <c r="G91" i="160"/>
  <c r="H91" i="160" s="1"/>
  <c r="G90" i="160"/>
  <c r="H90" i="160" s="1"/>
  <c r="G89" i="160"/>
  <c r="H89" i="160" s="1"/>
  <c r="G88" i="160"/>
  <c r="H88" i="160" s="1"/>
  <c r="G87" i="160"/>
  <c r="H87" i="160" s="1"/>
  <c r="G86" i="160"/>
  <c r="H86" i="160" s="1"/>
  <c r="G85" i="160"/>
  <c r="H85" i="160" s="1"/>
  <c r="G84" i="160"/>
  <c r="H84" i="160" s="1"/>
  <c r="G83" i="160"/>
  <c r="H83" i="160" s="1"/>
  <c r="G82" i="160"/>
  <c r="H82" i="160" s="1"/>
  <c r="G74" i="160"/>
  <c r="H74" i="160" s="1"/>
  <c r="G73" i="160"/>
  <c r="H73" i="160" s="1"/>
  <c r="G72" i="160"/>
  <c r="H72" i="160" s="1"/>
  <c r="G71" i="160"/>
  <c r="H71" i="160" s="1"/>
  <c r="G70" i="160"/>
  <c r="H70" i="160" s="1"/>
  <c r="G69" i="160"/>
  <c r="H69" i="160" s="1"/>
  <c r="G68" i="160"/>
  <c r="H68" i="160" s="1"/>
  <c r="G67" i="160"/>
  <c r="H67" i="160" s="1"/>
  <c r="G66" i="160"/>
  <c r="H66" i="160" s="1"/>
  <c r="G65" i="160"/>
  <c r="H65" i="160" s="1"/>
  <c r="G64" i="160"/>
  <c r="H64" i="160" s="1"/>
  <c r="G63" i="160"/>
  <c r="H63" i="160" s="1"/>
  <c r="G62" i="160"/>
  <c r="H62" i="160" s="1"/>
  <c r="G61" i="160"/>
  <c r="H61" i="160" s="1"/>
  <c r="G60" i="160"/>
  <c r="H60" i="160" s="1"/>
  <c r="G59" i="160"/>
  <c r="H59" i="160" s="1"/>
  <c r="G58" i="160"/>
  <c r="H58" i="160" s="1"/>
  <c r="G57" i="160"/>
  <c r="H57" i="160" s="1"/>
  <c r="G56" i="160"/>
  <c r="H56" i="160" s="1"/>
  <c r="G55" i="160"/>
  <c r="H55" i="160" s="1"/>
  <c r="G54" i="160"/>
  <c r="H54" i="160" s="1"/>
  <c r="G53" i="160"/>
  <c r="H53" i="160" s="1"/>
  <c r="G52" i="160"/>
  <c r="H52" i="160" s="1"/>
  <c r="G51" i="160"/>
  <c r="H51" i="160" s="1"/>
  <c r="G50" i="160"/>
  <c r="H50" i="160" s="1"/>
  <c r="G49" i="160"/>
  <c r="H49" i="160" s="1"/>
  <c r="G48" i="160"/>
  <c r="H48" i="160" s="1"/>
  <c r="G47" i="160"/>
  <c r="H47" i="160" s="1"/>
  <c r="G46" i="160"/>
  <c r="H46" i="160" s="1"/>
  <c r="G45" i="160"/>
  <c r="H45" i="160" s="1"/>
  <c r="G39" i="160"/>
  <c r="H39" i="160" s="1"/>
  <c r="G38" i="160"/>
  <c r="H38" i="160" s="1"/>
  <c r="G37" i="160"/>
  <c r="H37" i="160" s="1"/>
  <c r="G36" i="160"/>
  <c r="H36" i="160" s="1"/>
  <c r="G35" i="160"/>
  <c r="H35" i="160" s="1"/>
  <c r="G34" i="160"/>
  <c r="H34" i="160" s="1"/>
  <c r="G33" i="160"/>
  <c r="H33" i="160" s="1"/>
  <c r="G32" i="160"/>
  <c r="H32" i="160" s="1"/>
  <c r="G31" i="160"/>
  <c r="H31" i="160" s="1"/>
  <c r="G30" i="160"/>
  <c r="H30" i="160" s="1"/>
  <c r="G29" i="160"/>
  <c r="H29" i="160" s="1"/>
  <c r="G28" i="160"/>
  <c r="H28" i="160" s="1"/>
  <c r="G27" i="160"/>
  <c r="H27" i="160" s="1"/>
  <c r="G26" i="160"/>
  <c r="H26" i="160" s="1"/>
  <c r="G25" i="160"/>
  <c r="H25" i="160" s="1"/>
  <c r="G24" i="160"/>
  <c r="H24" i="160" s="1"/>
  <c r="G23" i="160"/>
  <c r="H23" i="160" s="1"/>
  <c r="G22" i="160"/>
  <c r="H22" i="160" s="1"/>
  <c r="G21" i="160"/>
  <c r="H21" i="160" s="1"/>
  <c r="G20" i="160"/>
  <c r="H20" i="160" s="1"/>
  <c r="G19" i="160"/>
  <c r="H19" i="160" s="1"/>
  <c r="G18" i="160"/>
  <c r="H18" i="160" s="1"/>
  <c r="G17" i="160"/>
  <c r="H17" i="160" s="1"/>
  <c r="G16" i="160"/>
  <c r="H16" i="160" s="1"/>
  <c r="H15" i="160"/>
  <c r="H14" i="160"/>
  <c r="H13" i="160"/>
  <c r="H12" i="160"/>
  <c r="H11" i="160"/>
  <c r="H10" i="160"/>
  <c r="H9" i="160"/>
  <c r="H8" i="160"/>
  <c r="H7" i="160"/>
  <c r="H6" i="160"/>
  <c r="G104" i="160" l="1"/>
  <c r="H104" i="160" s="1"/>
  <c r="C28" i="159"/>
  <c r="E10" i="159"/>
  <c r="D9" i="159"/>
  <c r="E9" i="159" s="1"/>
  <c r="E19" i="159"/>
  <c r="E20" i="159"/>
  <c r="C12" i="159"/>
  <c r="B12" i="159"/>
  <c r="D12" i="159" l="1"/>
  <c r="E12" i="159" s="1"/>
  <c r="E21" i="159"/>
  <c r="C16" i="151"/>
  <c r="D28" i="159" l="1"/>
  <c r="B28" i="159"/>
  <c r="E12" i="151"/>
  <c r="E11" i="151"/>
  <c r="E39" i="151"/>
  <c r="E26" i="151"/>
  <c r="E27" i="151"/>
  <c r="E28" i="151"/>
  <c r="E29" i="151"/>
  <c r="E30" i="151"/>
  <c r="E31" i="151"/>
  <c r="E33" i="151"/>
  <c r="E34" i="151"/>
  <c r="E35" i="151"/>
  <c r="E36" i="151"/>
  <c r="E37" i="151"/>
  <c r="E38" i="151"/>
  <c r="D32" i="151"/>
  <c r="D40" i="151" s="1"/>
  <c r="C47" i="151" s="1"/>
  <c r="C49" i="151" s="1"/>
  <c r="C32" i="151"/>
  <c r="C40" i="151" s="1"/>
  <c r="E101" i="150"/>
  <c r="C101" i="150"/>
  <c r="C67" i="150"/>
  <c r="D67" i="150"/>
  <c r="E67" i="150"/>
  <c r="F73" i="150"/>
  <c r="E11" i="150"/>
  <c r="F11" i="150" s="1"/>
  <c r="E9" i="150"/>
  <c r="D10" i="150"/>
  <c r="D13" i="150" s="1"/>
  <c r="D29" i="150"/>
  <c r="E32" i="151" l="1"/>
  <c r="E10" i="150"/>
  <c r="E13" i="150" l="1"/>
  <c r="D37" i="110"/>
  <c r="C37" i="110"/>
  <c r="B36" i="150" l="1"/>
  <c r="D30" i="110" l="1"/>
  <c r="C30" i="110"/>
  <c r="B30" i="110"/>
  <c r="F35" i="102" l="1"/>
  <c r="H108" i="124" l="1"/>
  <c r="G107" i="124"/>
  <c r="F107" i="124"/>
  <c r="H107" i="124" s="1"/>
  <c r="E107" i="124"/>
  <c r="G83" i="124"/>
  <c r="G84" i="102" l="1"/>
  <c r="E120" i="156" l="1"/>
  <c r="E133" i="156" s="1"/>
  <c r="E30" i="156"/>
  <c r="E132" i="156" s="1"/>
  <c r="E137" i="156"/>
  <c r="E32" i="156" l="1"/>
  <c r="E122" i="156"/>
  <c r="E134" i="156" l="1"/>
  <c r="E138" i="156" s="1"/>
  <c r="E113" i="155" l="1"/>
  <c r="E116" i="155" s="1"/>
  <c r="E94" i="155"/>
  <c r="E93" i="155" s="1"/>
  <c r="E85" i="155"/>
  <c r="E15" i="155"/>
  <c r="E13" i="155"/>
  <c r="E10" i="155"/>
  <c r="E114" i="155"/>
  <c r="E111" i="155"/>
  <c r="E109" i="155"/>
  <c r="E107" i="155"/>
  <c r="E97" i="155"/>
  <c r="E95" i="155"/>
  <c r="E75" i="155"/>
  <c r="E72" i="155"/>
  <c r="E52" i="155"/>
  <c r="E47" i="155"/>
  <c r="E30" i="155"/>
  <c r="E21" i="155"/>
  <c r="F31" i="154"/>
  <c r="F11" i="154"/>
  <c r="F38" i="154"/>
  <c r="F36" i="154"/>
  <c r="F34" i="154"/>
  <c r="F32" i="154"/>
  <c r="F26" i="154"/>
  <c r="F20" i="154"/>
  <c r="F10" i="154" l="1"/>
  <c r="F43" i="154" s="1"/>
  <c r="F84" i="102" l="1"/>
  <c r="E84" i="102"/>
  <c r="E19" i="102"/>
  <c r="H23" i="102"/>
  <c r="H32" i="102"/>
  <c r="F30" i="102"/>
  <c r="E9" i="102"/>
  <c r="K14" i="148" l="1"/>
  <c r="C28" i="153"/>
  <c r="C27" i="153"/>
  <c r="C20" i="153"/>
  <c r="C7" i="153"/>
  <c r="C13" i="153" l="1"/>
  <c r="D21" i="145" l="1"/>
  <c r="D22" i="145" l="1"/>
  <c r="D85" i="152"/>
  <c r="D154" i="152" s="1"/>
  <c r="D79" i="152"/>
  <c r="D153" i="152" s="1"/>
  <c r="D51" i="152"/>
  <c r="D150" i="152" s="1"/>
  <c r="D39" i="152"/>
  <c r="D148" i="152" s="1"/>
  <c r="D10" i="152"/>
  <c r="D145" i="152" s="1"/>
  <c r="D137" i="152" l="1"/>
  <c r="D136" i="152"/>
  <c r="D125" i="152"/>
  <c r="D128" i="152" s="1"/>
  <c r="B40" i="151"/>
  <c r="E25" i="151"/>
  <c r="E24" i="151"/>
  <c r="B16" i="151"/>
  <c r="E10" i="151"/>
  <c r="D9" i="151"/>
  <c r="D16" i="151" s="1"/>
  <c r="B47" i="151" s="1"/>
  <c r="D138" i="152" l="1"/>
  <c r="D157" i="152"/>
  <c r="B49" i="151"/>
  <c r="D47" i="151"/>
  <c r="D49" i="151" s="1"/>
  <c r="E9" i="151"/>
  <c r="E40" i="151"/>
  <c r="E16" i="151" l="1"/>
  <c r="F129" i="150" l="1"/>
  <c r="F128" i="150"/>
  <c r="F127" i="150"/>
  <c r="E126" i="150"/>
  <c r="D126" i="150"/>
  <c r="C126" i="150"/>
  <c r="F125" i="150"/>
  <c r="F122" i="150"/>
  <c r="F121" i="150"/>
  <c r="F120" i="150"/>
  <c r="E119" i="150"/>
  <c r="D119" i="150"/>
  <c r="C119" i="150"/>
  <c r="F111" i="150"/>
  <c r="F110" i="150"/>
  <c r="F107" i="150"/>
  <c r="F104" i="150"/>
  <c r="F103" i="150"/>
  <c r="F102" i="150"/>
  <c r="D101" i="150"/>
  <c r="F99" i="150"/>
  <c r="F97" i="150"/>
  <c r="E96" i="150"/>
  <c r="D96" i="150"/>
  <c r="C96" i="150"/>
  <c r="F94" i="150"/>
  <c r="E93" i="150"/>
  <c r="D93" i="150"/>
  <c r="C93" i="150"/>
  <c r="F92" i="150"/>
  <c r="F88" i="150"/>
  <c r="F86" i="150"/>
  <c r="F84" i="150"/>
  <c r="F83" i="150"/>
  <c r="F82" i="150"/>
  <c r="F81" i="150"/>
  <c r="F75" i="150"/>
  <c r="E74" i="150"/>
  <c r="D74" i="150"/>
  <c r="C74" i="150"/>
  <c r="F72" i="150"/>
  <c r="F71" i="150"/>
  <c r="F70" i="150"/>
  <c r="F69" i="150"/>
  <c r="F68" i="150"/>
  <c r="F66" i="150"/>
  <c r="F65" i="150"/>
  <c r="F64" i="150"/>
  <c r="F63" i="150"/>
  <c r="E62" i="150"/>
  <c r="D62" i="150"/>
  <c r="C62" i="150"/>
  <c r="E29" i="150"/>
  <c r="B29" i="150"/>
  <c r="F28" i="150"/>
  <c r="F27" i="150"/>
  <c r="F26" i="150"/>
  <c r="F25" i="150"/>
  <c r="F24" i="150"/>
  <c r="F23" i="150"/>
  <c r="F21" i="150"/>
  <c r="F20" i="150"/>
  <c r="B13" i="150"/>
  <c r="F10" i="150"/>
  <c r="F9" i="150"/>
  <c r="C130" i="150" l="1"/>
  <c r="E130" i="150"/>
  <c r="D130" i="150"/>
  <c r="F126" i="150"/>
  <c r="F119" i="150"/>
  <c r="F101" i="150"/>
  <c r="F96" i="150"/>
  <c r="F93" i="150"/>
  <c r="D36" i="150"/>
  <c r="E36" i="150"/>
  <c r="F74" i="150"/>
  <c r="F67" i="150"/>
  <c r="F29" i="150"/>
  <c r="F13" i="150"/>
  <c r="F62" i="150"/>
  <c r="F130" i="150" l="1"/>
  <c r="F477" i="149"/>
  <c r="D17" i="148" l="1"/>
  <c r="J12" i="148"/>
  <c r="L12" i="148"/>
  <c r="M12" i="148"/>
  <c r="N12" i="148"/>
  <c r="I12" i="148"/>
  <c r="D7" i="148"/>
  <c r="N17" i="148"/>
  <c r="M17" i="148"/>
  <c r="L17" i="148"/>
  <c r="J17" i="148"/>
  <c r="I17" i="148"/>
  <c r="H17" i="148"/>
  <c r="G17" i="148"/>
  <c r="F17" i="148"/>
  <c r="E17" i="148"/>
  <c r="G15" i="148"/>
  <c r="G12" i="148" s="1"/>
  <c r="E15" i="148"/>
  <c r="E12" i="148" s="1"/>
  <c r="H12" i="148"/>
  <c r="F12" i="148"/>
  <c r="D12" i="148"/>
  <c r="E9" i="148"/>
  <c r="F9" i="148" s="1"/>
  <c r="E10" i="148" l="1"/>
  <c r="G9" i="148"/>
  <c r="F10" i="148" l="1"/>
  <c r="E7" i="148"/>
  <c r="H9" i="148"/>
  <c r="G10" i="148" l="1"/>
  <c r="F7" i="148"/>
  <c r="I9" i="148"/>
  <c r="H10" i="148" l="1"/>
  <c r="G7" i="148"/>
  <c r="J9" i="148"/>
  <c r="I10" i="148" l="1"/>
  <c r="H7" i="148"/>
  <c r="K9" i="148"/>
  <c r="J10" i="148" l="1"/>
  <c r="I7" i="148"/>
  <c r="M7" i="148" l="1"/>
  <c r="N7" i="148" l="1"/>
  <c r="E24" i="113" l="1"/>
  <c r="B31" i="113"/>
  <c r="D15" i="145" l="1"/>
  <c r="F9" i="102" l="1"/>
  <c r="E97" i="124" l="1"/>
  <c r="E92" i="124"/>
  <c r="E83" i="124"/>
  <c r="E71" i="124"/>
  <c r="G52" i="124"/>
  <c r="E52" i="124"/>
  <c r="F52" i="124"/>
  <c r="F45" i="124"/>
  <c r="F28" i="124"/>
  <c r="F20" i="124"/>
  <c r="H18" i="124"/>
  <c r="H19" i="124"/>
  <c r="G92" i="124"/>
  <c r="H91" i="124"/>
  <c r="H90" i="124"/>
  <c r="H61" i="124"/>
  <c r="H49" i="124"/>
  <c r="H48" i="124"/>
  <c r="H47" i="124"/>
  <c r="H46" i="124"/>
  <c r="G45" i="124"/>
  <c r="E45" i="124"/>
  <c r="G28" i="124"/>
  <c r="E28" i="124"/>
  <c r="H43" i="124"/>
  <c r="H44" i="124"/>
  <c r="E13" i="124"/>
  <c r="H45" i="124" l="1"/>
  <c r="H28" i="124"/>
  <c r="D11" i="79" l="1"/>
  <c r="C11" i="79"/>
  <c r="B11" i="79"/>
  <c r="H13" i="109" l="1"/>
  <c r="H78" i="102"/>
  <c r="H74" i="102"/>
  <c r="H48" i="102"/>
  <c r="F92" i="124"/>
  <c r="H94" i="124"/>
  <c r="G81" i="124"/>
  <c r="F81" i="124"/>
  <c r="E81" i="124"/>
  <c r="E23" i="110"/>
  <c r="E10" i="113"/>
  <c r="H87" i="102"/>
  <c r="H85" i="102"/>
  <c r="H31" i="102"/>
  <c r="H25" i="102"/>
  <c r="H26" i="102"/>
  <c r="H16" i="102"/>
  <c r="H75" i="124"/>
  <c r="D23" i="114"/>
  <c r="C30" i="114" s="1"/>
  <c r="C23" i="114"/>
  <c r="B23" i="114"/>
  <c r="E20" i="114"/>
  <c r="E19" i="114"/>
  <c r="D12" i="114"/>
  <c r="B30" i="114" s="1"/>
  <c r="C12" i="114"/>
  <c r="B12" i="114"/>
  <c r="E10" i="114"/>
  <c r="E9" i="114"/>
  <c r="D31" i="113"/>
  <c r="C31" i="113"/>
  <c r="E27" i="113"/>
  <c r="E26" i="113"/>
  <c r="E25" i="113"/>
  <c r="E23" i="113"/>
  <c r="E22" i="113"/>
  <c r="E21" i="113"/>
  <c r="D14" i="113"/>
  <c r="E9" i="113"/>
  <c r="E27" i="110"/>
  <c r="E26" i="110"/>
  <c r="E25" i="110"/>
  <c r="E24" i="110"/>
  <c r="E22" i="110"/>
  <c r="E21" i="110"/>
  <c r="E20" i="110"/>
  <c r="D13" i="110"/>
  <c r="C13" i="110"/>
  <c r="B13" i="110"/>
  <c r="E10" i="110"/>
  <c r="E9" i="110"/>
  <c r="H114" i="124"/>
  <c r="G113" i="124"/>
  <c r="F113" i="124"/>
  <c r="E113" i="124"/>
  <c r="H112" i="124"/>
  <c r="G111" i="124"/>
  <c r="F111" i="124"/>
  <c r="E111" i="124"/>
  <c r="H110" i="124"/>
  <c r="G109" i="124"/>
  <c r="G115" i="124" s="1"/>
  <c r="F109" i="124"/>
  <c r="F115" i="124" s="1"/>
  <c r="E109" i="124"/>
  <c r="H106" i="124"/>
  <c r="H105" i="124"/>
  <c r="H104" i="124"/>
  <c r="H103" i="124"/>
  <c r="H102" i="124"/>
  <c r="H101" i="124"/>
  <c r="H99" i="124"/>
  <c r="H98" i="124"/>
  <c r="F97" i="124"/>
  <c r="H96" i="124"/>
  <c r="G95" i="124"/>
  <c r="F95" i="124"/>
  <c r="E95" i="124"/>
  <c r="H93" i="124"/>
  <c r="H89" i="124"/>
  <c r="H88" i="124"/>
  <c r="H87" i="124"/>
  <c r="H86" i="124"/>
  <c r="H85" i="124"/>
  <c r="H84" i="124"/>
  <c r="F83" i="124"/>
  <c r="H80" i="124"/>
  <c r="H79" i="124"/>
  <c r="H78" i="124"/>
  <c r="H77" i="124"/>
  <c r="H76" i="124"/>
  <c r="H74" i="124"/>
  <c r="H73" i="124"/>
  <c r="H72" i="124"/>
  <c r="G71" i="124"/>
  <c r="F71" i="124"/>
  <c r="H70" i="124"/>
  <c r="F69" i="124"/>
  <c r="H69" i="124" s="1"/>
  <c r="E69" i="124"/>
  <c r="H60" i="124"/>
  <c r="H59" i="124"/>
  <c r="H58" i="124"/>
  <c r="H57" i="124"/>
  <c r="H56" i="124"/>
  <c r="H55" i="124"/>
  <c r="H54" i="124"/>
  <c r="H53" i="124"/>
  <c r="H52" i="124"/>
  <c r="H51" i="124"/>
  <c r="G50" i="124"/>
  <c r="F50" i="124"/>
  <c r="E50" i="124"/>
  <c r="H42" i="124"/>
  <c r="H41" i="124"/>
  <c r="H40" i="124"/>
  <c r="H39" i="124"/>
  <c r="H38" i="124"/>
  <c r="H37" i="124"/>
  <c r="H36" i="124"/>
  <c r="H35" i="124"/>
  <c r="H34" i="124"/>
  <c r="H33" i="124"/>
  <c r="H32" i="124"/>
  <c r="H31" i="124"/>
  <c r="H30" i="124"/>
  <c r="H29" i="124"/>
  <c r="H27" i="124"/>
  <c r="H26" i="124"/>
  <c r="H25" i="124"/>
  <c r="H24" i="124"/>
  <c r="H23" i="124"/>
  <c r="H22" i="124"/>
  <c r="H21" i="124"/>
  <c r="G20" i="124"/>
  <c r="E20" i="124"/>
  <c r="H17" i="124"/>
  <c r="H16" i="124"/>
  <c r="H15" i="124"/>
  <c r="H14" i="124"/>
  <c r="G13" i="124"/>
  <c r="F13" i="124"/>
  <c r="H12" i="124"/>
  <c r="G11" i="124"/>
  <c r="F11" i="124"/>
  <c r="E11" i="124"/>
  <c r="H10" i="124"/>
  <c r="H9" i="124"/>
  <c r="G8" i="124"/>
  <c r="F8" i="124"/>
  <c r="E8" i="124"/>
  <c r="G81" i="102"/>
  <c r="F81" i="102"/>
  <c r="E81" i="102"/>
  <c r="H80" i="102"/>
  <c r="H79" i="102"/>
  <c r="H73" i="102"/>
  <c r="E72" i="102"/>
  <c r="H71" i="102"/>
  <c r="G70" i="102"/>
  <c r="F70" i="102"/>
  <c r="E70" i="102"/>
  <c r="H54" i="102"/>
  <c r="G53" i="102"/>
  <c r="F53" i="102"/>
  <c r="E53" i="102"/>
  <c r="H44" i="102"/>
  <c r="H41" i="102"/>
  <c r="E40" i="102"/>
  <c r="H39" i="102"/>
  <c r="H38" i="102"/>
  <c r="G37" i="102"/>
  <c r="F37" i="102"/>
  <c r="E37" i="102"/>
  <c r="H36" i="102"/>
  <c r="G35" i="102"/>
  <c r="G34" i="102" s="1"/>
  <c r="E30" i="102"/>
  <c r="E8" i="102" s="1"/>
  <c r="H29" i="102"/>
  <c r="H28" i="102"/>
  <c r="H27" i="102"/>
  <c r="H24" i="102"/>
  <c r="H22" i="102"/>
  <c r="H21" i="102"/>
  <c r="H20" i="102"/>
  <c r="F19" i="102"/>
  <c r="F8" i="102" s="1"/>
  <c r="H17" i="102"/>
  <c r="H15" i="102"/>
  <c r="H14" i="102"/>
  <c r="H13" i="102"/>
  <c r="H12" i="102"/>
  <c r="H11" i="102"/>
  <c r="H10" i="102"/>
  <c r="H72" i="102"/>
  <c r="G97" i="124"/>
  <c r="H18" i="102"/>
  <c r="H30" i="102"/>
  <c r="F34" i="102" l="1"/>
  <c r="E115" i="124"/>
  <c r="C38" i="113"/>
  <c r="E31" i="113"/>
  <c r="B38" i="113"/>
  <c r="D38" i="113"/>
  <c r="B37" i="110"/>
  <c r="E34" i="102"/>
  <c r="E88" i="102" s="1"/>
  <c r="H37" i="102"/>
  <c r="H70" i="102"/>
  <c r="D107" i="118"/>
  <c r="E23" i="114"/>
  <c r="D30" i="114"/>
  <c r="E12" i="114"/>
  <c r="E14" i="113"/>
  <c r="E13" i="110"/>
  <c r="H84" i="102"/>
  <c r="H53" i="102"/>
  <c r="H35" i="102"/>
  <c r="H19" i="102"/>
  <c r="H97" i="124"/>
  <c r="H83" i="124"/>
  <c r="H95" i="124"/>
  <c r="H71" i="124"/>
  <c r="H92" i="124"/>
  <c r="H111" i="124"/>
  <c r="H20" i="124"/>
  <c r="H109" i="124"/>
  <c r="H13" i="124"/>
  <c r="H11" i="124"/>
  <c r="H50" i="124"/>
  <c r="H8" i="124"/>
  <c r="H9" i="102"/>
  <c r="E30" i="110"/>
  <c r="H113" i="124"/>
  <c r="E83" i="102" l="1"/>
  <c r="H115" i="124"/>
  <c r="H8" i="102"/>
  <c r="I13" i="109"/>
  <c r="C94" i="153" l="1"/>
  <c r="H42" i="102"/>
  <c r="G83" i="102" l="1"/>
  <c r="H34" i="102"/>
  <c r="G88" i="102"/>
  <c r="F88" i="102"/>
  <c r="F83" i="102"/>
  <c r="H40" i="102"/>
  <c r="H83" i="102" l="1"/>
  <c r="F15" i="145" l="1"/>
  <c r="F55" i="118"/>
  <c r="F103" i="118" s="1"/>
  <c r="F107" i="118" s="1"/>
  <c r="E55" i="118" l="1"/>
  <c r="E103" i="118" s="1"/>
  <c r="E107" i="1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Brožová Pavlína</author>
  </authors>
  <commentList>
    <comment ref="K5" authorId="0" shapeId="0" xr:uid="{887BB53B-44EB-4B21-818B-DBC073A5DF96}">
      <text>
        <r>
          <rPr>
            <b/>
            <sz val="9"/>
            <color indexed="81"/>
            <rFont val="Tahoma"/>
            <family val="2"/>
            <charset val="238"/>
          </rPr>
          <t>Brožová Pavlína:</t>
        </r>
        <r>
          <rPr>
            <sz val="9"/>
            <color indexed="81"/>
            <rFont val="Tahoma"/>
            <family val="2"/>
            <charset val="238"/>
          </rPr>
          <t xml:space="preserve">
odevzdá později - změny v majetku</t>
        </r>
      </text>
    </comment>
  </commentList>
</comments>
</file>

<file path=xl/sharedStrings.xml><?xml version="1.0" encoding="utf-8"?>
<sst xmlns="http://schemas.openxmlformats.org/spreadsheetml/2006/main" count="4793" uniqueCount="2066">
  <si>
    <t>Název projektu</t>
  </si>
  <si>
    <t xml:space="preserve">3/1 </t>
  </si>
  <si>
    <t xml:space="preserve">3/2 </t>
  </si>
  <si>
    <t>5/1</t>
  </si>
  <si>
    <t>5/2</t>
  </si>
  <si>
    <t>*konsolidací se rozumí vyloučení peněžních převodů mezi rozpočtovými účty a účty penežních fondů představující na jedné straně výdaje rozpočtu a na druhé straně příjmy rozpočtu</t>
  </si>
  <si>
    <t>RO č.</t>
  </si>
  <si>
    <t>obsah</t>
  </si>
  <si>
    <t>04</t>
  </si>
  <si>
    <t>08</t>
  </si>
  <si>
    <t>05</t>
  </si>
  <si>
    <t>01</t>
  </si>
  <si>
    <t>03</t>
  </si>
  <si>
    <t>07</t>
  </si>
  <si>
    <t>14</t>
  </si>
  <si>
    <t>06</t>
  </si>
  <si>
    <t>02</t>
  </si>
  <si>
    <t>09</t>
  </si>
  <si>
    <t>provozní příspěvky přísp.organizacím</t>
  </si>
  <si>
    <t>výdaje fondu ochrany vod</t>
  </si>
  <si>
    <t>10</t>
  </si>
  <si>
    <t xml:space="preserve">přenesené a samostatné působnosti </t>
  </si>
  <si>
    <t>odměny včetně pojistného (zastupitelé)</t>
  </si>
  <si>
    <t>výdaje sociálního fondu</t>
  </si>
  <si>
    <t>výdaje kraje celkem</t>
  </si>
  <si>
    <t>právní odbor</t>
  </si>
  <si>
    <t xml:space="preserve">4/1 </t>
  </si>
  <si>
    <t>ORJ</t>
  </si>
  <si>
    <t xml:space="preserve">název odboru </t>
  </si>
  <si>
    <t>pol.</t>
  </si>
  <si>
    <t>druh příjmů</t>
  </si>
  <si>
    <t>1xxx</t>
  </si>
  <si>
    <t>podíl kraje na sdílených daních</t>
  </si>
  <si>
    <t>příjmy z úroků</t>
  </si>
  <si>
    <t>příspěvky obcí na dopravní obslužnost</t>
  </si>
  <si>
    <t>odbor kultury, památ.péče a cestovního ruchu</t>
  </si>
  <si>
    <t>2xxx</t>
  </si>
  <si>
    <t>příspěvek na přenesený výkon st.správy</t>
  </si>
  <si>
    <t>zdroje kraje celkem</t>
  </si>
  <si>
    <t xml:space="preserve">druh výdajů </t>
  </si>
  <si>
    <t>kapitálové dotace</t>
  </si>
  <si>
    <t xml:space="preserve">2/1 </t>
  </si>
  <si>
    <t>běžné provozní výdaje spravované odborem kancelář hejtmana</t>
  </si>
  <si>
    <t>běžné provozní výdaje spravované odborem kancelář ředitele</t>
  </si>
  <si>
    <t>odbor soc.věcí</t>
  </si>
  <si>
    <t>neinvestiční přijaté transfery ze zahraničí</t>
  </si>
  <si>
    <t>Název položky</t>
  </si>
  <si>
    <t>v tom:</t>
  </si>
  <si>
    <t>373</t>
  </si>
  <si>
    <t>374</t>
  </si>
  <si>
    <t>Ostatní krátkodobé pohledávky</t>
  </si>
  <si>
    <t>377</t>
  </si>
  <si>
    <t>Náklady příštích období</t>
  </si>
  <si>
    <t>381</t>
  </si>
  <si>
    <t>Dohadné účty aktivní</t>
  </si>
  <si>
    <t>388</t>
  </si>
  <si>
    <t>Dohadné účty pasivní</t>
  </si>
  <si>
    <t>389</t>
  </si>
  <si>
    <t>Vnitřní zúčtování</t>
  </si>
  <si>
    <t>395</t>
  </si>
  <si>
    <t>Ostatní fondy</t>
  </si>
  <si>
    <t>419</t>
  </si>
  <si>
    <t>451</t>
  </si>
  <si>
    <t>459</t>
  </si>
  <si>
    <t>462</t>
  </si>
  <si>
    <t>Ostatní dlouhodobé pohledávky</t>
  </si>
  <si>
    <t>469</t>
  </si>
  <si>
    <t>901</t>
  </si>
  <si>
    <t>902</t>
  </si>
  <si>
    <t>Ostatní majetek</t>
  </si>
  <si>
    <t>tis.Kč</t>
  </si>
  <si>
    <t>ukazatel</t>
  </si>
  <si>
    <t>plnění</t>
  </si>
  <si>
    <t>% plnění</t>
  </si>
  <si>
    <t>úroky</t>
  </si>
  <si>
    <t>x</t>
  </si>
  <si>
    <t xml:space="preserve">ukazatel </t>
  </si>
  <si>
    <t>pozn.</t>
  </si>
  <si>
    <t>18</t>
  </si>
  <si>
    <t>oddělení sekretariátu ředitele</t>
  </si>
  <si>
    <t>spolufinancování EU</t>
  </si>
  <si>
    <t>daň z příjmů právnických osob hrazená krajem</t>
  </si>
  <si>
    <t>Kapitola 924 - Úvěry</t>
  </si>
  <si>
    <t>v tis. Kč</t>
  </si>
  <si>
    <t>Kapitola 923 - Spolufinancování EU</t>
  </si>
  <si>
    <t>čerpání</t>
  </si>
  <si>
    <t>příspěvkové organizace</t>
  </si>
  <si>
    <t>úvěry</t>
  </si>
  <si>
    <t>odvody příspěvkových organizací</t>
  </si>
  <si>
    <t>12</t>
  </si>
  <si>
    <t>ÚPRAVY SCHVÁLENÉHO ROZPOČTU</t>
  </si>
  <si>
    <t>uhrazené splátky dlouhodobých přijatých úvěrů</t>
  </si>
  <si>
    <t>Pozemky</t>
  </si>
  <si>
    <t>Výnosy příštích období</t>
  </si>
  <si>
    <t>384</t>
  </si>
  <si>
    <t>Jmění účetní jednotky</t>
  </si>
  <si>
    <t>401</t>
  </si>
  <si>
    <t>403</t>
  </si>
  <si>
    <t>406</t>
  </si>
  <si>
    <t>Oprávky k software</t>
  </si>
  <si>
    <t>073</t>
  </si>
  <si>
    <t>Oprávky k ocenitelným právům</t>
  </si>
  <si>
    <t>074</t>
  </si>
  <si>
    <t>Oprávky k DDNM</t>
  </si>
  <si>
    <t>078</t>
  </si>
  <si>
    <t>Oprávky k ostatnímu DNM</t>
  </si>
  <si>
    <t>079</t>
  </si>
  <si>
    <t>Oprávky ke stavbám</t>
  </si>
  <si>
    <t>081</t>
  </si>
  <si>
    <t>082</t>
  </si>
  <si>
    <t>Oprávky k DDHM</t>
  </si>
  <si>
    <t>088</t>
  </si>
  <si>
    <t>194</t>
  </si>
  <si>
    <t>SÚ</t>
  </si>
  <si>
    <t>Text</t>
  </si>
  <si>
    <t>CELKEM POK  skutečný stav</t>
  </si>
  <si>
    <t>ROZDÍL</t>
  </si>
  <si>
    <t>Sociální věci skutečný stav</t>
  </si>
  <si>
    <t>Životní prostředí skutečný stav</t>
  </si>
  <si>
    <t>Zdravotnictví  skutečný stav</t>
  </si>
  <si>
    <t>F/D</t>
  </si>
  <si>
    <t>Software</t>
  </si>
  <si>
    <t>F</t>
  </si>
  <si>
    <t>Drobný dlouhodobý nehmotný majetek</t>
  </si>
  <si>
    <t>Ostatní dlouhodobý nehmotný majetek</t>
  </si>
  <si>
    <t>D</t>
  </si>
  <si>
    <t>Stavby</t>
  </si>
  <si>
    <t>Drobný dlouhodobý hmotný majetek</t>
  </si>
  <si>
    <t>Ostatní dlouhodobý hmotný majetek</t>
  </si>
  <si>
    <t xml:space="preserve">Pozemky </t>
  </si>
  <si>
    <t>Celkem Kč</t>
  </si>
  <si>
    <t>Název majetku</t>
  </si>
  <si>
    <t>Inventura</t>
  </si>
  <si>
    <t>013</t>
  </si>
  <si>
    <t>Ocenitelná práva</t>
  </si>
  <si>
    <t>014</t>
  </si>
  <si>
    <t>018</t>
  </si>
  <si>
    <t>Ostatní DNM</t>
  </si>
  <si>
    <t>číslo usnesení</t>
  </si>
  <si>
    <t>správce rozpočtových prostředků</t>
  </si>
  <si>
    <t>vliv na objem rozpočtu tis.Kč</t>
  </si>
  <si>
    <t>dotace z MŠMT, zapojení do kap. 91604</t>
  </si>
  <si>
    <t>Ukazatel / Rok</t>
  </si>
  <si>
    <t>z toho:</t>
  </si>
  <si>
    <t>Splátky jistin a obdobných závazků</t>
  </si>
  <si>
    <t>neinv.přijaté transfery od mezinár.institucí</t>
  </si>
  <si>
    <t>Kurzové rozdíly a transakční náklady projektů EU</t>
  </si>
  <si>
    <t>MF</t>
  </si>
  <si>
    <t>ministerstvo práce a sociálních věcí</t>
  </si>
  <si>
    <t>ministerstvo dopravy</t>
  </si>
  <si>
    <t>019</t>
  </si>
  <si>
    <t>021</t>
  </si>
  <si>
    <t>022</t>
  </si>
  <si>
    <t>DDHM</t>
  </si>
  <si>
    <t>028</t>
  </si>
  <si>
    <t>031</t>
  </si>
  <si>
    <t>032</t>
  </si>
  <si>
    <t>041</t>
  </si>
  <si>
    <t>042</t>
  </si>
  <si>
    <t>061</t>
  </si>
  <si>
    <t>Materiál na skladě</t>
  </si>
  <si>
    <t>112</t>
  </si>
  <si>
    <t>231</t>
  </si>
  <si>
    <t>236</t>
  </si>
  <si>
    <t>245</t>
  </si>
  <si>
    <t>Ceniny</t>
  </si>
  <si>
    <t>263</t>
  </si>
  <si>
    <t>Odběratelé</t>
  </si>
  <si>
    <t>311</t>
  </si>
  <si>
    <t>314</t>
  </si>
  <si>
    <t>315</t>
  </si>
  <si>
    <t>316</t>
  </si>
  <si>
    <t>Dodavatelé</t>
  </si>
  <si>
    <t>321</t>
  </si>
  <si>
    <t>324</t>
  </si>
  <si>
    <t>331</t>
  </si>
  <si>
    <t>333</t>
  </si>
  <si>
    <t>Pohledávky za zaměstnanci</t>
  </si>
  <si>
    <t>vlastní příjmy rozpočtu kraje</t>
  </si>
  <si>
    <t>poplatky za odběry podzemních vod</t>
  </si>
  <si>
    <t>ostatní nedaňové příjmy</t>
  </si>
  <si>
    <t>kapitálové příjmy z prodeje dlouhodobého majetku kraje</t>
  </si>
  <si>
    <t>dotační příjmy rozpočtu kraje</t>
  </si>
  <si>
    <t>zákon o státním rozpočtu</t>
  </si>
  <si>
    <t>dotace z jiných rozpočtů</t>
  </si>
  <si>
    <t>ministerstvo kultury</t>
  </si>
  <si>
    <t xml:space="preserve">MŠMT </t>
  </si>
  <si>
    <t>MPSV</t>
  </si>
  <si>
    <t>MD</t>
  </si>
  <si>
    <t>MMR</t>
  </si>
  <si>
    <t>MŽP</t>
  </si>
  <si>
    <t>MK</t>
  </si>
  <si>
    <t>13</t>
  </si>
  <si>
    <t>15</t>
  </si>
  <si>
    <t>ostatní přijaté vratky transferů</t>
  </si>
  <si>
    <t>přijaté nekapitálové příspěvky a náhrady</t>
  </si>
  <si>
    <t>přijaté splátky půjčených prostředků</t>
  </si>
  <si>
    <t>nedaňové příjmy ostatní</t>
  </si>
  <si>
    <t>kapitálové příjmy</t>
  </si>
  <si>
    <t xml:space="preserve">z toho </t>
  </si>
  <si>
    <t>Dotační příjmy rozpočtu kraje</t>
  </si>
  <si>
    <t>příspěvek na výkon státní správy</t>
  </si>
  <si>
    <t>příspěvky z rozpočtů obcí na dopravní obslužnost</t>
  </si>
  <si>
    <t>Financování</t>
  </si>
  <si>
    <t>kap.</t>
  </si>
  <si>
    <t>běžné provozní výdaje (zastupitelstvo)</t>
  </si>
  <si>
    <t>běžné provozní výdaje krajského úřadu</t>
  </si>
  <si>
    <t>v resortu dopravy</t>
  </si>
  <si>
    <t>v resortu zdravotnictví</t>
  </si>
  <si>
    <t>odbor ekonomický</t>
  </si>
  <si>
    <t>odbor informatiky</t>
  </si>
  <si>
    <t>odbor správní</t>
  </si>
  <si>
    <t>odbor investic a správy nemovitého majetku</t>
  </si>
  <si>
    <t>odbor regionálního rozvoje a evropských projektů</t>
  </si>
  <si>
    <t>odbor kancelář ředitele</t>
  </si>
  <si>
    <t>%plnění</t>
  </si>
  <si>
    <t>kapitálové dotace státního rozpočtu</t>
  </si>
  <si>
    <t>v resortu školství, mládeže a tělovýchovy a sportu (nepřímé náklady)</t>
  </si>
  <si>
    <t>v resortu sociálních věcí</t>
  </si>
  <si>
    <t>v resortu kultury, památkové péče a cestovního ruchu</t>
  </si>
  <si>
    <t>působnosti kraje</t>
  </si>
  <si>
    <t>odbor sociálních věcí</t>
  </si>
  <si>
    <t>odbor právní</t>
  </si>
  <si>
    <t>kapitálové výdaje</t>
  </si>
  <si>
    <t xml:space="preserve">2/2 </t>
  </si>
  <si>
    <t>LESNICKÝ FOND KRAJE</t>
  </si>
  <si>
    <t>FOND OCHRANY VOD KRAJE</t>
  </si>
  <si>
    <t>infrastruktura-spoluúčast kraje - rezerva</t>
  </si>
  <si>
    <t>finanční rezervy fondu</t>
  </si>
  <si>
    <t>program vodohospod. akcí - akce</t>
  </si>
  <si>
    <t>program vodohospod. akcí - rezerva</t>
  </si>
  <si>
    <t>KRIZOVÝ FOND KRAJE</t>
  </si>
  <si>
    <t>CELKEM</t>
  </si>
  <si>
    <t>ministerstvo životního prostředí</t>
  </si>
  <si>
    <t>ministerstvo financí</t>
  </si>
  <si>
    <t>345</t>
  </si>
  <si>
    <t>346</t>
  </si>
  <si>
    <t>347</t>
  </si>
  <si>
    <t>348</t>
  </si>
  <si>
    <t>349</t>
  </si>
  <si>
    <t>příspěvky na hospodaření v lesích - rezerva</t>
  </si>
  <si>
    <t>příspěvky na hospodaření v lesích - transfery</t>
  </si>
  <si>
    <t>335</t>
  </si>
  <si>
    <t>336</t>
  </si>
  <si>
    <t>342</t>
  </si>
  <si>
    <t>DPH</t>
  </si>
  <si>
    <t>343</t>
  </si>
  <si>
    <t>378</t>
  </si>
  <si>
    <t>Ostatní dlouhodobé závazky</t>
  </si>
  <si>
    <t>Peníze na cestě</t>
  </si>
  <si>
    <t>262</t>
  </si>
  <si>
    <t>341</t>
  </si>
  <si>
    <t>financování</t>
  </si>
  <si>
    <t>celkem</t>
  </si>
  <si>
    <t>SOCIÁLNÍ FOND KRAJE</t>
  </si>
  <si>
    <t>příspěvky na stravování</t>
  </si>
  <si>
    <t>odměny při životních jubileích</t>
  </si>
  <si>
    <t>příspěvek k penzijnímu připojištění</t>
  </si>
  <si>
    <t>předplatné a příspěvky na sportovní činnost</t>
  </si>
  <si>
    <t>předplatné a příspěvky na kulturní činnost</t>
  </si>
  <si>
    <t>sociální výpomoci a půjčky</t>
  </si>
  <si>
    <t>dary</t>
  </si>
  <si>
    <t>finanční rezerva SF</t>
  </si>
  <si>
    <t>Pěstitelské celky</t>
  </si>
  <si>
    <t>408</t>
  </si>
  <si>
    <t>Dlouhodobé poskytnuté zálohy</t>
  </si>
  <si>
    <t>465</t>
  </si>
  <si>
    <t>Dlouhodobé poskytnuté zálohy na transfery</t>
  </si>
  <si>
    <t>Dlouhodobé přijaté zálohy na transfery</t>
  </si>
  <si>
    <t>471</t>
  </si>
  <si>
    <t>472</t>
  </si>
  <si>
    <t>*</t>
  </si>
  <si>
    <t>odbor kancelář hejtmana</t>
  </si>
  <si>
    <t>odbor školství, mládeže, tělovýchovy a sportu</t>
  </si>
  <si>
    <t>odbor dopravy</t>
  </si>
  <si>
    <t>odbor kultury, památkové péče a cestovního ruchu</t>
  </si>
  <si>
    <t>odbor životního prostředí a zemědělství</t>
  </si>
  <si>
    <t>odbor zdravotnictví</t>
  </si>
  <si>
    <t>odbor územního plánování a stavebního řádu</t>
  </si>
  <si>
    <t>odbor regionálního rozvoje a evrop. projektů</t>
  </si>
  <si>
    <t xml:space="preserve">DDNM </t>
  </si>
  <si>
    <t>Kulturní předměty</t>
  </si>
  <si>
    <t>Nedokončený DNM</t>
  </si>
  <si>
    <t>Nedokončený DHM</t>
  </si>
  <si>
    <t>Majetkové účasti v osobách s rozhodujícím vlivem</t>
  </si>
  <si>
    <t>Základní běžný účet územně samosprávných celků</t>
  </si>
  <si>
    <t xml:space="preserve">Běžné účty fondů územních samosprávných celků </t>
  </si>
  <si>
    <t>Jiné běžné účty</t>
  </si>
  <si>
    <t>Krátkodobé poskytnuté zálohy</t>
  </si>
  <si>
    <t>Jiné pohledávky z hlavní činnosti</t>
  </si>
  <si>
    <t>Poskytnuté návratné fin. výpom. krátkodobé</t>
  </si>
  <si>
    <t>319</t>
  </si>
  <si>
    <t>Krátkodobé přijaté zálohy</t>
  </si>
  <si>
    <t>Zaměstnanci</t>
  </si>
  <si>
    <t>Jiné závazky vůči zaměstnancům</t>
  </si>
  <si>
    <t>344</t>
  </si>
  <si>
    <t>Závazky k osobám mimo vybrané vládní instituce</t>
  </si>
  <si>
    <t>Pohledávky za vybranými ústředními vládními institucemi</t>
  </si>
  <si>
    <t>Závazky k vybraným ústředním vládním institucím</t>
  </si>
  <si>
    <t>Pohledávky za vybranými místními vládními institucemi</t>
  </si>
  <si>
    <t>Závazky k vybraným místním vládním institucím</t>
  </si>
  <si>
    <t>Krátkodobé poskytnuté zálohy na transfery</t>
  </si>
  <si>
    <t>Krátkodobé přijaté zálohy na transfery</t>
  </si>
  <si>
    <t>Ostatní krátkodobé závazky</t>
  </si>
  <si>
    <t>Transfery na pořízení dlouhodobého majetku</t>
  </si>
  <si>
    <t>Oceň. rozdíly při prvotním použití metody</t>
  </si>
  <si>
    <t>Jiné oceňovací rozdíly</t>
  </si>
  <si>
    <t>Dlouhodobé úvěry</t>
  </si>
  <si>
    <t>Poskytnuté návratné fin. výpomoci dlouhodobé</t>
  </si>
  <si>
    <t>Vyřazené pohledávky</t>
  </si>
  <si>
    <t>407</t>
  </si>
  <si>
    <t>investiční dotace</t>
  </si>
  <si>
    <t>MZdr</t>
  </si>
  <si>
    <t>SFDI</t>
  </si>
  <si>
    <t>Státní fond dopravní infrastruktury</t>
  </si>
  <si>
    <t>ministerstvo zdravotnictví</t>
  </si>
  <si>
    <t>pokladní správa</t>
  </si>
  <si>
    <t>dotační fond</t>
  </si>
  <si>
    <t>DOTAČNÍ FOND KRAJE</t>
  </si>
  <si>
    <t>reort - název programu/poprogrmu</t>
  </si>
  <si>
    <t>kancelář hejtmana</t>
  </si>
  <si>
    <t>1.1 Podpora jednotek PO obcí Libereckého kraje</t>
  </si>
  <si>
    <t>1.2 Podpora Sdružení hasičů Čech, Moravy a Slezska</t>
  </si>
  <si>
    <t>regionální rozvoj,evrop. projekty a rozvoj venkova</t>
  </si>
  <si>
    <t>2.1 Program obnovy venkova</t>
  </si>
  <si>
    <t>2.2 Regionální inovační program</t>
  </si>
  <si>
    <t>2.5 Podpora regionál. výrobců, výrobků a tradič. řemesel</t>
  </si>
  <si>
    <t>3.5 Pravidelná činnost sport. a tělových. organizací</t>
  </si>
  <si>
    <t>resort školství, mládeže a zaměstnanosti</t>
  </si>
  <si>
    <t>4.1 Podpora volnočasových aktivit</t>
  </si>
  <si>
    <t>4.2 Komunitní funkce škol</t>
  </si>
  <si>
    <t>4.3 Specifická primární prevence rizikového chování</t>
  </si>
  <si>
    <t>4.5 Pedagogická asistence</t>
  </si>
  <si>
    <t>4.6 Vzdělání pro vyšší zaměstnanost</t>
  </si>
  <si>
    <t>resort dopravy</t>
  </si>
  <si>
    <t>6.1 Rozvoj cyklistické dopravy</t>
  </si>
  <si>
    <t>6.2 Zvýšení bezpečnosti provozu na pozemních komunikacích</t>
  </si>
  <si>
    <t>6.3 Podpora projektové přípravy</t>
  </si>
  <si>
    <t>6.4 Výchovné a vzdělávací programy</t>
  </si>
  <si>
    <t>resort cestovního ruchu, památkové péče a kultury</t>
  </si>
  <si>
    <t>7.1 Kulturní aktivity v Libereckém kraji</t>
  </si>
  <si>
    <t>7.2 Záchrana a obnova památek v Libereckém kraji</t>
  </si>
  <si>
    <t>7.3 Stavebně historický průzkum</t>
  </si>
  <si>
    <t>7.4 Archeologie</t>
  </si>
  <si>
    <t>resort životního prostředí a zemědělství</t>
  </si>
  <si>
    <t>8.1 Podpora ekologické výchovy a osvěty</t>
  </si>
  <si>
    <t xml:space="preserve">8.2 Podpora ochrany přírody a krajiny </t>
  </si>
  <si>
    <t>8.3 Podpora včelařství</t>
  </si>
  <si>
    <t>Název úvěru</t>
  </si>
  <si>
    <t>u k a z a t e l</t>
  </si>
  <si>
    <t>Vlastní příjmy rozpočtu kraje</t>
  </si>
  <si>
    <t>z nich</t>
  </si>
  <si>
    <t>daňové příjmy</t>
  </si>
  <si>
    <t>z toho</t>
  </si>
  <si>
    <t>podíl kraje na dani z přidané hodnoty</t>
  </si>
  <si>
    <t>podíl kraje na dani z příjmů fyzických osob vybírané srážkou</t>
  </si>
  <si>
    <t>podíl kraje na dani z příjmů fyzických osob  z podnikání</t>
  </si>
  <si>
    <t>podíl kraje na dani z příjmů fyzických osob ze závislé činnosti</t>
  </si>
  <si>
    <t>podíl kraje na dani z příjmů právnických osob</t>
  </si>
  <si>
    <t>správní poplatky vybírané krajem</t>
  </si>
  <si>
    <t>nedaňové příjmy</t>
  </si>
  <si>
    <t>příjmy z vlastní činnosti</t>
  </si>
  <si>
    <t>odvody příspěvkových organizací kraje</t>
  </si>
  <si>
    <t>příjmy z pronájmu majetku</t>
  </si>
  <si>
    <t>příjmy z úroků a realizace finančního majetku kraje</t>
  </si>
  <si>
    <t>přijaté sankční platby</t>
  </si>
  <si>
    <t>vyšší než rozpočtované příjmy</t>
  </si>
  <si>
    <t>v resortu životního prostředí a zemědělství</t>
  </si>
  <si>
    <t>transfery</t>
  </si>
  <si>
    <t>dotace z MPSV, zapojení do kap. 91705</t>
  </si>
  <si>
    <t>dotace z MZdr, zapojení do kap. 91709</t>
  </si>
  <si>
    <t>nespecifikovaná rezerva Krizového fondu</t>
  </si>
  <si>
    <t>2.6 Podpora místní Agendy 21</t>
  </si>
  <si>
    <t xml:space="preserve">2.7 Program na podporu činnosti mateřských center </t>
  </si>
  <si>
    <t>Sam. hmotné  mov. věci a soubory hmotných mov. věcí</t>
  </si>
  <si>
    <t>036</t>
  </si>
  <si>
    <t>Pohledávky z přerozdělených daní</t>
  </si>
  <si>
    <t>Sociální zabezpečení</t>
  </si>
  <si>
    <t>Zdravotní pojištění</t>
  </si>
  <si>
    <t>337</t>
  </si>
  <si>
    <t>Daň z příjmů</t>
  </si>
  <si>
    <t>Jiný drobný dlouhodobý nehmotný majetek</t>
  </si>
  <si>
    <t>Jiný drobný dlouhodobý hmotný majetek</t>
  </si>
  <si>
    <t>994</t>
  </si>
  <si>
    <t>Opravné položky k odběratelům</t>
  </si>
  <si>
    <t>192</t>
  </si>
  <si>
    <t>025</t>
  </si>
  <si>
    <t>029</t>
  </si>
  <si>
    <t xml:space="preserve">Dlouhodobý hmotný majetek určený k prodeji </t>
  </si>
  <si>
    <t>Samostatné  hmotné movité věci  a soubory hmotných movitých věcí</t>
  </si>
  <si>
    <t>ostatní kapitálové příjmy</t>
  </si>
  <si>
    <t>příjmy z prodeje pozemků a nemovitostí</t>
  </si>
  <si>
    <t>neinvestiční transfery dle zákona o státním rozpočtu</t>
  </si>
  <si>
    <t>neinvestiční transfery z jiných rozpočtů</t>
  </si>
  <si>
    <t>neinvestiční transfery ze státního rozpočtu, ze státních fondů a Národního fondu</t>
  </si>
  <si>
    <t>investiční transfery ze státního rozpočtu, ze státních fondů a Národního fondu</t>
  </si>
  <si>
    <t>investiční transfery z jiných rozpočtů</t>
  </si>
  <si>
    <t>neinvestiční dotace</t>
  </si>
  <si>
    <t>neinvestiční dotace z VPS</t>
  </si>
  <si>
    <t>finanční rezerva dle zásad - případné výpadky daň. příjmů</t>
  </si>
  <si>
    <t>výdaje krizového fondu</t>
  </si>
  <si>
    <t>výdaje lesnického fondu</t>
  </si>
  <si>
    <t>/</t>
  </si>
  <si>
    <t xml:space="preserve">ostatní služby </t>
  </si>
  <si>
    <t>platby dle zákona o IZS</t>
  </si>
  <si>
    <t>4.20 Údržba, provoz a nájem sportovních zařízení</t>
  </si>
  <si>
    <t>4.21 Pravidelná činnost sport. a tělových. organizací</t>
  </si>
  <si>
    <t>4.22 Sport handicapovaných</t>
  </si>
  <si>
    <t>4.23 Sportovní akce</t>
  </si>
  <si>
    <t>4.24 Školní sport a tělovýchova</t>
  </si>
  <si>
    <t>4.25 Sportovní reprezentace kraje</t>
  </si>
  <si>
    <t>4.26 Podpora sport.činností dětí a mládeže ve sportov.klubech</t>
  </si>
  <si>
    <t>resort zdravotnictví</t>
  </si>
  <si>
    <t>výdaje na opatření na odstranění závadného stavu</t>
  </si>
  <si>
    <t>375</t>
  </si>
  <si>
    <t>Opravy předcházejících účetních období</t>
  </si>
  <si>
    <t>905</t>
  </si>
  <si>
    <t>956</t>
  </si>
  <si>
    <t>příspěvky z rozpočtů obcí (dopravní obslužnost)</t>
  </si>
  <si>
    <t xml:space="preserve">dosažené úspory výdajových kapitol </t>
  </si>
  <si>
    <t>kontrolní mezisoučet rozboru příjmů</t>
  </si>
  <si>
    <t>4/2</t>
  </si>
  <si>
    <t>Ostatní daně, poplatky a jiná obd. peněž. plnění</t>
  </si>
  <si>
    <t>Krátkodobé zprostředkování transferů</t>
  </si>
  <si>
    <t>909</t>
  </si>
  <si>
    <t>Ostatní dl. podm. závazky z transferů</t>
  </si>
  <si>
    <t>Celkem</t>
  </si>
  <si>
    <t>Kultura  skutečný stav</t>
  </si>
  <si>
    <t>CELKEM jmenovité projekty v rámci kapitoly 923 - Spolufinancování EU</t>
  </si>
  <si>
    <t>Kofinancování IROP a TOP</t>
  </si>
  <si>
    <t>Operační program Výzkum, vývoj a vzdělávání (OP VVV) 2014+</t>
  </si>
  <si>
    <t>účelové příspěvky PO</t>
  </si>
  <si>
    <t>v resortu školství, mládeže a tělovýchovy a sportu</t>
  </si>
  <si>
    <t>přesun z kap. 92303 do kap. 92302</t>
  </si>
  <si>
    <t>dotace z MK, zapojení do kap. 91707</t>
  </si>
  <si>
    <t>dotace z MPSV, zapojení do kap. 92304</t>
  </si>
  <si>
    <t>poukázky</t>
  </si>
  <si>
    <t>4.4 Soutěže a podpora talentovaných dětí a mládeže</t>
  </si>
  <si>
    <t>4.7 Podpora kompenz.pomůcek pro žáky s podpůrnými opatřeními</t>
  </si>
  <si>
    <t>3.4 Údržba, provoz a nájem sportovních zařízení</t>
  </si>
  <si>
    <t>3.6 Sport handicapovaných</t>
  </si>
  <si>
    <t>3.8 Sportovní akce</t>
  </si>
  <si>
    <t>7.5 Poznáváme kulturu</t>
  </si>
  <si>
    <t>9.1 Podpora ozdravných a rekondičních pobytů pro ZTP</t>
  </si>
  <si>
    <t>9.2 Podpora preventivních a léčebných projektů</t>
  </si>
  <si>
    <t>9.3 Podpora osob se zdravotním postižením</t>
  </si>
  <si>
    <t>podpora zmírnění sucha v lesích - rezerva</t>
  </si>
  <si>
    <t>podpora zmírnění sucha v lesích - transfery</t>
  </si>
  <si>
    <t>č.řádku</t>
  </si>
  <si>
    <t>účetní závěrka</t>
  </si>
  <si>
    <t>usnesením číslo</t>
  </si>
  <si>
    <t>do rezervního fondu</t>
  </si>
  <si>
    <t>do fondu odměn</t>
  </si>
  <si>
    <t>nerozděleno /krytí ztráty předchozích let</t>
  </si>
  <si>
    <t>schválena</t>
  </si>
  <si>
    <t>Gymnázium, Česká Lípa, Žitavská 2969</t>
  </si>
  <si>
    <t>Gymnázium, Jablonec nad Nisou, U Balvanu 16</t>
  </si>
  <si>
    <t>Gymnázium F.X.Šaldy, Liberec 11, Partyzánská 530/3</t>
  </si>
  <si>
    <t>Gymnázium, Frýdlant, Mládeže 884</t>
  </si>
  <si>
    <t>Gymnázium Ivana Olbrachta, Semily, Nad Špejcharem 574</t>
  </si>
  <si>
    <t>Gymnázium, Turnov, Jana Palacha 804</t>
  </si>
  <si>
    <t>Gymnázium a Střední odborná škola, Jilemnice, Tkalcovská 460</t>
  </si>
  <si>
    <t>Gymnázium  a Střední odborná škola pedagogická, Liberec, Jeronýmova 27</t>
  </si>
  <si>
    <t>Obchodní akademie, Česká Lípa, nám. Osvobození 422</t>
  </si>
  <si>
    <t>Vyšší odborná škola mezinárodního obchodu a Obchodní akademie, Jablonec nad Nisou</t>
  </si>
  <si>
    <t>Obchodní akademie a Jazyková škola s právem státní jazykové zkoušky, Liberec, Šamánkova 500/8</t>
  </si>
  <si>
    <t>Střední průmyslová škola, Česká Lípa, Havlíčkova 426</t>
  </si>
  <si>
    <t>Střední průmyslová škola stavební, Liberec 1, Sokolovské nám. 14</t>
  </si>
  <si>
    <t xml:space="preserve">Střední průmyslová škola strojní a elektrotechnická a Vyšší odborná škola, Liberec 1, Masarykova 3 </t>
  </si>
  <si>
    <t>Střední průmyslová škola textilní, Liberec, Tyršova 1</t>
  </si>
  <si>
    <t>Střední umělecko průmyslová škola a Vyšší odborná škola, Jablonec nad Nisou, Horní náměstí 1</t>
  </si>
  <si>
    <t>Střední uměleckoprůmyslová škola a Vyšší odborná škola Turnov, Skálova 373</t>
  </si>
  <si>
    <t>Střední zdravotnická škola a Vyšší odborná škola zdravotnická, Liberec, Kostelní 9</t>
  </si>
  <si>
    <t>Střední zdravotnická škola, Turnov, 28. října 1390</t>
  </si>
  <si>
    <t>Střední škola strojní, stavební a dopravní, Liberec II, Truhlářská 360/3</t>
  </si>
  <si>
    <t>Integrovaná střední škola Semily, 28. října 607</t>
  </si>
  <si>
    <t>Integrovaná střední škola, Vysoké nad Jizerou, Dr. Farského 300</t>
  </si>
  <si>
    <t>Střední průmyslová škola technická, Jablonec nad Nisou, Belgická 4852</t>
  </si>
  <si>
    <t>Střední škola gastronomie a služeb, Liberec II, Dvorská 447/29</t>
  </si>
  <si>
    <t>Střední škola hospodářská a lesnická Frýdlant, Bělíkova 1387</t>
  </si>
  <si>
    <t>Střední odborná škola  Liberec, Jablonecká 999</t>
  </si>
  <si>
    <t>Obchodní akademie, Hotelová škola a Střední odborná škola Turnov, Zborovská 519</t>
  </si>
  <si>
    <t>Základní škola a mateřská škola logopedická Liberec, E. Krásnohorské 921</t>
  </si>
  <si>
    <t>Základní škola a Mateřská škola pro tělesně postižené Liberec, Lužická 920/7</t>
  </si>
  <si>
    <t>Základní škola  Jablonec nad Nisou, Liberecká 1734/31</t>
  </si>
  <si>
    <t>ZŠ a MŠ při dětské léčebně, Cvikov, Ústavní 531</t>
  </si>
  <si>
    <t>Základní škola a Mateřská škola při nemocnici, Liberec, Husova 357/10</t>
  </si>
  <si>
    <t>Základní škola  a Mateřská škola, Jablonec nad Nisou, Kamenná 404/4</t>
  </si>
  <si>
    <t>Základní škola, Tanvald, Údolí Kamenice 238</t>
  </si>
  <si>
    <t>Základní škola a Mateřská škola, Jilemnice, Komenského 103</t>
  </si>
  <si>
    <t>Dětský domov, Česká Lípa, Mariánská 570</t>
  </si>
  <si>
    <t>Dětský domov, Jablonné v Podještědí, Zámecká 1</t>
  </si>
  <si>
    <t>Dětský domov, Základní škola a Mateřská škola, Krompach 47</t>
  </si>
  <si>
    <t>Dětský domov, Dubá-Deštná 6</t>
  </si>
  <si>
    <t>Dětský domov, Jablonec nad Nisou, Pasecká 20</t>
  </si>
  <si>
    <t>Dětský domov, Frýdlant, Větrov 3005</t>
  </si>
  <si>
    <t>Dětský domov, Semily, nad Školami 480</t>
  </si>
  <si>
    <t>Pedagogicko-psychologická poradna, Jablonec nad Nisou, Palackého 48</t>
  </si>
  <si>
    <t>Pedagogicko-psychologická poradna,  Liberec, Truhlářská 3</t>
  </si>
  <si>
    <t>příspěvkové organizace v resortu školství celkem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</si>
  <si>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školství</t>
    </r>
  </si>
  <si>
    <t>Domov Sluneční dvůr Jestřebí 126</t>
  </si>
  <si>
    <t>Služby sociální péče TEREZA, Benešov u Semil</t>
  </si>
  <si>
    <t>Domov důchodců Sloup v Čechách</t>
  </si>
  <si>
    <t>Domov důchodců Rokytnice nad Jizerou, Dolní 291</t>
  </si>
  <si>
    <t>Domov důchodců Velké Hamry</t>
  </si>
  <si>
    <t>Domov důchodců Český Dub</t>
  </si>
  <si>
    <t>Domov důchodců Jindřichovice pod Smrkem</t>
  </si>
  <si>
    <t>Domov a centrum aktivity Hodkovice nad Mohelkou</t>
  </si>
  <si>
    <t>Domov a centrum denních služeb Jablonec nad Nisou</t>
  </si>
  <si>
    <t>Dětské centrum Liberec</t>
  </si>
  <si>
    <t>příspěvkové organizace v resortu sociálních věcí celkem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</si>
  <si>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sociálních věcí</t>
    </r>
  </si>
  <si>
    <t xml:space="preserve">Krajská správa silnic Libereckého kraje, Liberec 6, České mládeže 632/32 </t>
  </si>
  <si>
    <t>příspěvkové organizace v resortu dopravy celkem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</si>
  <si>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dopravy</t>
    </r>
  </si>
  <si>
    <t>Krajská vědecká knihovna Liberec, Rumjancevova 1362/1</t>
  </si>
  <si>
    <t xml:space="preserve">Severočeské muzeum Liberec, Masarykova 11 </t>
  </si>
  <si>
    <t>Oblastní galerie Liberec, U Tiskárny 1</t>
  </si>
  <si>
    <t>Vlastivědné muzeum a galerie v České Lípě, nám. Osvobození 297</t>
  </si>
  <si>
    <t>Muzeum Českého ráje v Turnově</t>
  </si>
  <si>
    <t>příspěvkové organizace v resortu kultury celkem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</si>
  <si>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kultury</t>
    </r>
  </si>
  <si>
    <t>Středisko ekologické výchovy LK, Oldřichov v Hájích 5</t>
  </si>
  <si>
    <t>příspěvkové organizace v resortu životního prostředí celkem</t>
  </si>
  <si>
    <t>Léčebna respiračních nemocí Cvikov</t>
  </si>
  <si>
    <t>Zdravotnická záchranná služba LK</t>
  </si>
  <si>
    <t>příspěvkové organizace v resortu zdravotnictví celkem</t>
  </si>
  <si>
    <t>příspěvkové organizace zřízené krajem celkem</t>
  </si>
  <si>
    <r>
      <t xml:space="preserve">procentní podíl přídělů do fondů z celkového hospodářského výsledku všech PO* </t>
    </r>
    <r>
      <rPr>
        <b/>
        <sz val="9"/>
        <rFont val="Arial"/>
        <family val="2"/>
        <charset val="238"/>
      </rPr>
      <t>(%)</t>
    </r>
  </si>
  <si>
    <t>krytí ztráty  v Kč</t>
  </si>
  <si>
    <t>na vrub zůst. rezerv.fondu</t>
  </si>
  <si>
    <t>z rozpočtu zřizovatele</t>
  </si>
  <si>
    <t>Střední škola řemesel a služeb, Jablonec nad Nisou, Smetanova 66</t>
  </si>
  <si>
    <t>Domov Raspenava</t>
  </si>
  <si>
    <t>APOSS Liberec</t>
  </si>
  <si>
    <r>
      <t xml:space="preserve">procentní podíl podle způsobu úhrady ztráty </t>
    </r>
    <r>
      <rPr>
        <b/>
        <sz val="9"/>
        <rFont val="Arial"/>
        <family val="2"/>
        <charset val="238"/>
      </rPr>
      <t>(%)</t>
    </r>
  </si>
  <si>
    <t>LIBERECKÝ KRAJ</t>
  </si>
  <si>
    <t xml:space="preserve">10/1 </t>
  </si>
  <si>
    <t>Zastupitelstvo</t>
  </si>
  <si>
    <t>odměny včetně pojistného (uvolnění a neuvol. členové zast. LK)</t>
  </si>
  <si>
    <t>Krajský úřad</t>
  </si>
  <si>
    <t>Účelové příspěvky PO</t>
  </si>
  <si>
    <t>v resortu školství</t>
  </si>
  <si>
    <t>v resortu kultury</t>
  </si>
  <si>
    <t>Příspěvkové organizace kraje</t>
  </si>
  <si>
    <t>v resortu životního prostředí</t>
  </si>
  <si>
    <t xml:space="preserve">odbor školství, mládeže, tělovýchovy a sportu </t>
  </si>
  <si>
    <t xml:space="preserve">odbor právní </t>
  </si>
  <si>
    <t>Účelové neinvestiční dotace - školství</t>
  </si>
  <si>
    <t>Transfery</t>
  </si>
  <si>
    <t>Pokladní správa</t>
  </si>
  <si>
    <t>finanční rezervy kraje</t>
  </si>
  <si>
    <t>Spolufinancování EU</t>
  </si>
  <si>
    <t>Úvěry</t>
  </si>
  <si>
    <t xml:space="preserve">Sociální fond </t>
  </si>
  <si>
    <t>Dotační fond kraje</t>
  </si>
  <si>
    <t>Krizový fond kraje</t>
  </si>
  <si>
    <t>Fond ochrany vod kraje</t>
  </si>
  <si>
    <t>Kapitola 304 - Úřad vlády</t>
  </si>
  <si>
    <t>p.č.</t>
  </si>
  <si>
    <t>úč.zn.</t>
  </si>
  <si>
    <t>účel dotace (v Kč)</t>
  </si>
  <si>
    <t>poskytnuto</t>
  </si>
  <si>
    <t>čerpáno</t>
  </si>
  <si>
    <t>nečerpáno</t>
  </si>
  <si>
    <t>04001</t>
  </si>
  <si>
    <t>úřad vlády celkem</t>
  </si>
  <si>
    <t>Kapitola 313 - Ministerstvo práce a sociálních věcí</t>
  </si>
  <si>
    <t>ministerstvo práce a sociálních věcí celkem</t>
  </si>
  <si>
    <t>Kapitola 327 - Ministerstvo dopravy</t>
  </si>
  <si>
    <t>ministerstvo dopravy celkem</t>
  </si>
  <si>
    <t>Kapitola 333 - Ministerstvo školství a mládeže</t>
  </si>
  <si>
    <t>Soutěže a přehlídky</t>
  </si>
  <si>
    <t>Přímé náklady na vzdělávání</t>
  </si>
  <si>
    <t>ministerstvo školství a mládeže celkem</t>
  </si>
  <si>
    <t>Pozn. Ve sloupci nečerpáno jsou vykázány prostředky, které byly skutečně vráceny v rámci finančního vypořádání zpět poskytovatelům</t>
  </si>
  <si>
    <t>Kapitola 334 - Ministerstvo kultury</t>
  </si>
  <si>
    <t>Dotace na kulturní aktivity</t>
  </si>
  <si>
    <t>ministerstvo kultury celkem</t>
  </si>
  <si>
    <t>Kapitola 335 - Ministerstvo zdravotnictví</t>
  </si>
  <si>
    <t>Kapitola 398 - Všeobecná pokladní správa</t>
  </si>
  <si>
    <t>všeobecná pokladní správa celkem</t>
  </si>
  <si>
    <t>účelové neinvestiční dotace</t>
  </si>
  <si>
    <t>kap</t>
  </si>
  <si>
    <t>název</t>
  </si>
  <si>
    <t>souhrn dotací (v Kč)</t>
  </si>
  <si>
    <t>ÚV</t>
  </si>
  <si>
    <t>úřad vlády</t>
  </si>
  <si>
    <t>ministerstvo školství a mládeže</t>
  </si>
  <si>
    <t xml:space="preserve">poskytovatelé dotací </t>
  </si>
  <si>
    <t>účelové investiční dotace</t>
  </si>
  <si>
    <t>účelové dotace celkem</t>
  </si>
  <si>
    <t>k vypořádání v následujících rozpočtových obdobích  po skončení realizace projektu, resp. zpětné proplacení</t>
  </si>
  <si>
    <t>OP potravinové a materiální pomoci-CZ,neinv.</t>
  </si>
  <si>
    <t>OP potravinové a materiální pomoci-EU,neinv.</t>
  </si>
  <si>
    <t>Kapitola 315 - Ministerstvo životního prostředí</t>
  </si>
  <si>
    <t>ministerstvo životního prostředí celkem</t>
  </si>
  <si>
    <t>Kapitola 317 - Ministerstvo pro místní rozvoj</t>
  </si>
  <si>
    <t>OP TP - CZ, neinv.</t>
  </si>
  <si>
    <t>OP TP - EU, neinv.</t>
  </si>
  <si>
    <t>OP PS - CZ, neinv.</t>
  </si>
  <si>
    <t>ministerstvo pro místní rozvoj celkem</t>
  </si>
  <si>
    <t>OP VVV P 03 - CZ, neinv.</t>
  </si>
  <si>
    <t>OP VVV P 03 - EU, neinv.</t>
  </si>
  <si>
    <t>1</t>
  </si>
  <si>
    <t>souhrn dotací</t>
  </si>
  <si>
    <t>ministerstvo pro místní rozvoj</t>
  </si>
  <si>
    <t>příjmy z pronájmu ostat. nemovitostí a jejich částí</t>
  </si>
  <si>
    <t>Č. řádku</t>
  </si>
  <si>
    <t>schváleno dne</t>
  </si>
  <si>
    <t>4/3</t>
  </si>
  <si>
    <t>úprava ukazatelů v kap. 92014</t>
  </si>
  <si>
    <t>4/4</t>
  </si>
  <si>
    <t>4/5</t>
  </si>
  <si>
    <t>4/6</t>
  </si>
  <si>
    <t>4/7</t>
  </si>
  <si>
    <t>dotace z MMR, zapojení do kap. 92304</t>
  </si>
  <si>
    <t>4/8</t>
  </si>
  <si>
    <t>4/9</t>
  </si>
  <si>
    <t>dotace z MMR, zapojení do kap. 92307</t>
  </si>
  <si>
    <t>tis. Kč</t>
  </si>
  <si>
    <t>poplatky a odvody v oblasti životního prostředí</t>
  </si>
  <si>
    <t>NF</t>
  </si>
  <si>
    <t>TP ČR - SASKO 2014-2020</t>
  </si>
  <si>
    <t>TP ČR - POLSKO 2014-2020</t>
  </si>
  <si>
    <t>Gymnázium a Obchodní akademie, Tanvald, Školní 305</t>
  </si>
  <si>
    <t>Gymnázium Dr. A. Randy, Jablonec nad Nisou</t>
  </si>
  <si>
    <t xml:space="preserve">Střední škola a Mateřská škola, Liberec, Na Bojišti 15 </t>
  </si>
  <si>
    <t>Pedagogicko-psychologická poradna a speciálně pedagogické centrum, Semily, Nádražní 213</t>
  </si>
  <si>
    <t>OSTARA</t>
  </si>
  <si>
    <t>7.6 Podpora cestovního ruchu</t>
  </si>
  <si>
    <t>8.4 Podpora dlouhodobé práce s mládeží v obl. ŽP a zemědělství</t>
  </si>
  <si>
    <t>8.5 Podpora předcházení vzniku odpadů</t>
  </si>
  <si>
    <t>v resortu kancelář ředitele</t>
  </si>
  <si>
    <t>ministerstvo zdravotnictví celkem</t>
  </si>
  <si>
    <t>IROP – program č. 117030 – CZ – inv.</t>
  </si>
  <si>
    <t>IROP – program č. 117030 – EU – inv.</t>
  </si>
  <si>
    <t>Národní fond</t>
  </si>
  <si>
    <t>Národní fond celkem</t>
  </si>
  <si>
    <t>Mezinárodní instituce</t>
  </si>
  <si>
    <t>mezinárodní instituce celkem</t>
  </si>
  <si>
    <t>mezinárodní instituce</t>
  </si>
  <si>
    <t>Disponibilní zdroje určené k zapojení</t>
  </si>
  <si>
    <t>Lesnický fond kraje</t>
  </si>
  <si>
    <r>
      <t>Úvěr na</t>
    </r>
    <r>
      <rPr>
        <b/>
        <sz val="9"/>
        <rFont val="Arial"/>
        <family val="2"/>
        <charset val="238"/>
      </rPr>
      <t xml:space="preserve"> Revitalizaci pozemních komunikací</t>
    </r>
    <r>
      <rPr>
        <sz val="9"/>
        <rFont val="Arial"/>
        <family val="2"/>
        <charset val="238"/>
      </rPr>
      <t xml:space="preserve"> na území LK *</t>
    </r>
    <r>
      <rPr>
        <b/>
        <sz val="9"/>
        <rFont val="Arial"/>
        <family val="2"/>
        <charset val="238"/>
      </rPr>
      <t>- splátka úroků</t>
    </r>
  </si>
  <si>
    <t>Kapitálové výdaje</t>
  </si>
  <si>
    <t xml:space="preserve">Působnosti kraje </t>
  </si>
  <si>
    <t>PŘEHLED</t>
  </si>
  <si>
    <t>Č. ř.</t>
  </si>
  <si>
    <t>Skutečný stav v Kč</t>
  </si>
  <si>
    <t>Účetní stav v Kč</t>
  </si>
  <si>
    <t>Rozdíl v Kč</t>
  </si>
  <si>
    <t>Poskytnuté zálohy na DHM</t>
  </si>
  <si>
    <t>052</t>
  </si>
  <si>
    <t>Ostatní DFM</t>
  </si>
  <si>
    <t>069</t>
  </si>
  <si>
    <t>Oprávky ke SHMV a souborům HMV</t>
  </si>
  <si>
    <t>Opravné položky k jiným pohledávkám z hl. činnosti</t>
  </si>
  <si>
    <t>Pokladna</t>
  </si>
  <si>
    <t>261</t>
  </si>
  <si>
    <t>1.3 Dotace obcím na činnost JPO II k programu MV ČR</t>
  </si>
  <si>
    <t>1.4 Prevence kriminality</t>
  </si>
  <si>
    <t>resort sociálních věcí</t>
  </si>
  <si>
    <t>5.2 Podpora rozvoje sociálních služeb</t>
  </si>
  <si>
    <t>splátky úvěrů na revitalizaci mostů a pozem.komunikací</t>
  </si>
  <si>
    <t>přesun z kap. 92303 do kap. 92314</t>
  </si>
  <si>
    <t>investiční přijaté transfery ze zahraničí</t>
  </si>
  <si>
    <t>investiční přijaté transfery od mezinár.institucí</t>
  </si>
  <si>
    <t>MV</t>
  </si>
  <si>
    <t>Úřad vlády</t>
  </si>
  <si>
    <t xml:space="preserve">Působnosti </t>
  </si>
  <si>
    <t xml:space="preserve"> rekapitulace účelové neinvestiční a investiční dotace</t>
  </si>
  <si>
    <t>IROP – program č. 117030 – CZ – neinv.</t>
  </si>
  <si>
    <t>IROP – program č. 117030 – EU – neinv.</t>
  </si>
  <si>
    <t>Státní fond dopravní infrastruktury celkem</t>
  </si>
  <si>
    <t>Financování dopravní infrastruktury - investice</t>
  </si>
  <si>
    <t>Program přeshranič. spolupráce ČR–Polsko–EU,neinv.</t>
  </si>
  <si>
    <t>budoucí HV/  nerozdělený HV</t>
  </si>
  <si>
    <t>druh</t>
  </si>
  <si>
    <t>Ostatní dlouhodobá podmíněná pasiva</t>
  </si>
  <si>
    <t>CELKEM POK  účetní stav</t>
  </si>
  <si>
    <t>Doprava  skutečný stav</t>
  </si>
  <si>
    <t xml:space="preserve">Školství  skutečný stav </t>
  </si>
  <si>
    <t>digitální mapy veřejné správy</t>
  </si>
  <si>
    <t xml:space="preserve"> Jmenovitý seznam akcí spolufinancovaných z prostředků EU                                                                                        (včetně spolufinancování Libereckého kraje)</t>
  </si>
  <si>
    <t>Programy přeshraniční spolupráce (PPS) 2014+</t>
  </si>
  <si>
    <t>dotace z MMR, zapojení do kap. 92309</t>
  </si>
  <si>
    <t>poskytnutí individ.dotací z kap. 91705</t>
  </si>
  <si>
    <t>poskytnutí individ.dotací z kap. 91704</t>
  </si>
  <si>
    <t>poskytnutí individ.dotací z kap. 91701</t>
  </si>
  <si>
    <t>poskytnutí individ.dotace z kap. 91701</t>
  </si>
  <si>
    <t>poskytnutí dotací z kap. 92302 - Kotlíkové dotace III.</t>
  </si>
  <si>
    <t>MZe</t>
  </si>
  <si>
    <t>Podp.expoz.a výst.projektů</t>
  </si>
  <si>
    <t>Veř.inf. služby knih.-neinv.</t>
  </si>
  <si>
    <t>5.1 Podpora integrace národnostních menšin a cizinců</t>
  </si>
  <si>
    <t>8.6 podpora retence vody v krajině</t>
  </si>
  <si>
    <t xml:space="preserve">dary, vratky dotací a sankční platby </t>
  </si>
  <si>
    <t>DHM ostatní</t>
  </si>
  <si>
    <t>965</t>
  </si>
  <si>
    <t>poplatky za znečišťování ovzduší</t>
  </si>
  <si>
    <t>příjmy z fin.vypořádání milulých let mezi krajem a obcemi</t>
  </si>
  <si>
    <t xml:space="preserve">investiční přijaté transfery od obcí </t>
  </si>
  <si>
    <t>Opravné položky k peněžním operacím nemající charakter příjmů a výdajů</t>
  </si>
  <si>
    <t>20</t>
  </si>
  <si>
    <t>poskytnutí individ.dotace z kap. 91702</t>
  </si>
  <si>
    <t>dotace ze SFDI, zapojení do kap. 92006</t>
  </si>
  <si>
    <t>poskytnutí individ.dotace z kap. 91705</t>
  </si>
  <si>
    <t>přijaté dary - převod ze sbírky</t>
  </si>
  <si>
    <t>7.7 Podpora cestovního ruchu v turistických oblastech</t>
  </si>
  <si>
    <t>7.8 Podpora infocenter</t>
  </si>
  <si>
    <t>7.9 Podpora nadregionálních témat a produktů CR</t>
  </si>
  <si>
    <t>oddělení veřejných zakázek</t>
  </si>
  <si>
    <t>Účelové investiční dotace - školství</t>
  </si>
  <si>
    <t>Ochr.kult.statků před nepřízn.vlivy</t>
  </si>
  <si>
    <t>OPŽP-program č. 115 280 NZÚ- EU,inv.</t>
  </si>
  <si>
    <t>OP VVV P 02 - EU, neinv.</t>
  </si>
  <si>
    <t>Kapitola 329 - Ministerstvo zemědělství</t>
  </si>
  <si>
    <t>ministerstvo zemědělství</t>
  </si>
  <si>
    <t>COV - progr. 129710, inv.</t>
  </si>
  <si>
    <t>Mze</t>
  </si>
  <si>
    <t xml:space="preserve">6/1 </t>
  </si>
  <si>
    <t xml:space="preserve">6/2 </t>
  </si>
  <si>
    <t>7/1</t>
  </si>
  <si>
    <t>7/2</t>
  </si>
  <si>
    <t>7/3</t>
  </si>
  <si>
    <t>7/4</t>
  </si>
  <si>
    <t>7/5</t>
  </si>
  <si>
    <t>8</t>
  </si>
  <si>
    <t xml:space="preserve">9/2 </t>
  </si>
  <si>
    <t xml:space="preserve">9/1 </t>
  </si>
  <si>
    <t xml:space="preserve">10/3  </t>
  </si>
  <si>
    <t xml:space="preserve">11/1 </t>
  </si>
  <si>
    <t>14/3</t>
  </si>
  <si>
    <t>14/2</t>
  </si>
  <si>
    <t>14/1</t>
  </si>
  <si>
    <t>tabulková část</t>
  </si>
  <si>
    <t>ostatní přijaté transfery od rozp. územní úrovně</t>
  </si>
  <si>
    <t>předpoklad k 31. 12. 2023</t>
  </si>
  <si>
    <t>předpoklad k 31. 12. 2024</t>
  </si>
  <si>
    <t>předpokad k 31. 12. 2025</t>
  </si>
  <si>
    <r>
      <rPr>
        <sz val="8"/>
        <color indexed="10"/>
        <rFont val="Arial"/>
        <family val="2"/>
        <charset val="238"/>
      </rPr>
      <t>**</t>
    </r>
    <r>
      <rPr>
        <sz val="8"/>
        <rFont val="Arial"/>
        <family val="2"/>
        <charset val="238"/>
      </rPr>
      <t xml:space="preserve"> k 30.6.2016 realizována mimořádná úhrada spláky ve výši 50 000 tis. Kč a k 30.9.2018 realizována 2. mimořádná úhrada splátky ve výši  50 000 tis. Kč </t>
    </r>
  </si>
  <si>
    <t>Modernizace KNL - Etapa č. 1 - úvěr (tranže úvěru dle návrhu Deloitte)</t>
  </si>
  <si>
    <t>Modernizace KNL - Etapa č. 1 - roční splátka jistiny úvěru (od roku 2026)</t>
  </si>
  <si>
    <t>ostatní daňové příjmy - poplatek za odebrané množství podzemní vody</t>
  </si>
  <si>
    <t>ostatní daňové příjmy - poplatky za znečišťování ovzduší</t>
  </si>
  <si>
    <t>zapojení disponibilních prostředků předchozích období</t>
  </si>
  <si>
    <t>odbor kultury, památkové péče a CR</t>
  </si>
  <si>
    <t>rezervy na řešení věcných, fin. a org. opatření orgánů kraje</t>
  </si>
  <si>
    <t>rezervy pro ostatní zbývající programy</t>
  </si>
  <si>
    <t>Významné akce</t>
  </si>
  <si>
    <t>významné akce</t>
  </si>
  <si>
    <t>dotační fond - rezerva pro programy</t>
  </si>
  <si>
    <t>v resorrtu životního prostředí a zemědělství</t>
  </si>
  <si>
    <t>odbor dopravní oblsužnosti</t>
  </si>
  <si>
    <t>SALK II-AV-TUL Teaming</t>
  </si>
  <si>
    <t>SALK II-AV-TUL Networking</t>
  </si>
  <si>
    <t>SALK II-AV-TUL Int.materiály</t>
  </si>
  <si>
    <t>SALK II-AV-TUL Water</t>
  </si>
  <si>
    <t>Jedlič. ústav-pořízení automobilu terén.soc.služby</t>
  </si>
  <si>
    <t>DD Velké Hamry - pořízení automobilu</t>
  </si>
  <si>
    <t>ZZS LK - Kybernetická bezpečnost</t>
  </si>
  <si>
    <t>pokračování</t>
  </si>
  <si>
    <t>"cizí" prostředky a vratky jiným poskytovatelům</t>
  </si>
  <si>
    <t>Pořizovaný DFM</t>
  </si>
  <si>
    <t>043</t>
  </si>
  <si>
    <t>Oprávky k ostatnímu DHM</t>
  </si>
  <si>
    <t>089</t>
  </si>
  <si>
    <t>Pohledávky za osobami mimo vybrané vládní institucemi</t>
  </si>
  <si>
    <t>Závazky z upsaných nesplacených cenných papírů a podílů</t>
  </si>
  <si>
    <t>368</t>
  </si>
  <si>
    <t>Krátk. podm. závazky z důvodu užívání cizího majetku na základě smlouvy o výpůjčce</t>
  </si>
  <si>
    <t xml:space="preserve">  </t>
  </si>
  <si>
    <r>
      <t xml:space="preserve">Komplexní revitalizace mostů na silnicích II. a III. tř. na území LK - roční splátka jistiny </t>
    </r>
    <r>
      <rPr>
        <sz val="8"/>
        <color indexed="10"/>
        <rFont val="Arial"/>
        <family val="2"/>
        <charset val="238"/>
      </rPr>
      <t>**</t>
    </r>
  </si>
  <si>
    <r>
      <t xml:space="preserve">Modernizace KNL - Etapa č. 1 - úroky </t>
    </r>
    <r>
      <rPr>
        <sz val="8"/>
        <color indexed="10"/>
        <rFont val="Arial"/>
        <family val="2"/>
        <charset val="238"/>
      </rPr>
      <t>***</t>
    </r>
  </si>
  <si>
    <t>obchodní společnost</t>
  </si>
  <si>
    <t>%</t>
  </si>
  <si>
    <t>nominální hodnota celkem</t>
  </si>
  <si>
    <t>hodnota vkladů celkem</t>
  </si>
  <si>
    <t xml:space="preserve">vklad majetku </t>
  </si>
  <si>
    <t>finanční vklad</t>
  </si>
  <si>
    <t>Krajská nemocnice Liberec, a.s.</t>
  </si>
  <si>
    <t>Nemocnice s poliklinikou Česká Lípa, a.s.</t>
  </si>
  <si>
    <t>Silnice LK a.s.</t>
  </si>
  <si>
    <t>414 109 706,45</t>
  </si>
  <si>
    <t>KORID LK, spol. s r.o. Liberec</t>
  </si>
  <si>
    <t>Autobusy LK, s.r.o.</t>
  </si>
  <si>
    <t xml:space="preserve">Krajská nemocnice Liberec a.s., příplatek mimo vlastní kapitál - a.s. </t>
  </si>
  <si>
    <t>Nemocnice s poliklinikou Česká Lípa, a.s., příplatek mimo vlastní kapitál</t>
  </si>
  <si>
    <t>Autobusy LK, s.r.o., příplatek mimo vlastní kapitál</t>
  </si>
  <si>
    <t>Celkem majetkové účasti v osobách s rozhodujícím vlivem</t>
  </si>
  <si>
    <t>ČSAD Liberec, a.s. - kmenové akcie, darovací smlouva od LIAD s.r.o.</t>
  </si>
  <si>
    <t>ČSAD Liberec, a.s. - kmenové akcie a dohoda o započtení pohledávek</t>
  </si>
  <si>
    <t>ČSAD Liberec, a.s. - kmenové akcie + Dohoda o narovnání a vypořádání vzájemných pohledávek a závazků</t>
  </si>
  <si>
    <t>ČSAD Liberec, a.s. - příplatek mimo základní kapitál</t>
  </si>
  <si>
    <t>MMN, a.s. - kupní smlouva o převodu akcií v MMN, a.s. - s městem Semily a Jilemnice</t>
  </si>
  <si>
    <t>MMN, a.s. dobrovloný příplatek mimo základní kapitál</t>
  </si>
  <si>
    <t>Ostatní dlouhodobý finanční majetek</t>
  </si>
  <si>
    <t>odbor ekonomický - rezervy programů DF</t>
  </si>
  <si>
    <t xml:space="preserve">7.10 Infrastruktura cestovního ruchu   </t>
  </si>
  <si>
    <t>výdaje na opatření k nápravě ekologické újmy</t>
  </si>
  <si>
    <t>stav                k 31. 12. 2015</t>
  </si>
  <si>
    <t>stav                           k 31. 12. 2017</t>
  </si>
  <si>
    <t>stav                           k 31. 12. 2016</t>
  </si>
  <si>
    <t>stav                   k 31. 12. 2018</t>
  </si>
  <si>
    <t>stav                  k 31. 12. 2019</t>
  </si>
  <si>
    <t>stav                                        k 31. 12. 2020</t>
  </si>
  <si>
    <t>stav                  k 31. 12. 2021</t>
  </si>
  <si>
    <t>21</t>
  </si>
  <si>
    <t>ARR Agentura regionálního rozvoje,               s r.o. Liberec</t>
  </si>
  <si>
    <t>04-školství</t>
  </si>
  <si>
    <t>05-soc.věci</t>
  </si>
  <si>
    <t>01-OKH</t>
  </si>
  <si>
    <t>07-kultura</t>
  </si>
  <si>
    <t>15-OKŘ</t>
  </si>
  <si>
    <t xml:space="preserve">Finanční vypořádání kapitoly 317 – Ministerstvo pro místní rozvoj </t>
  </si>
  <si>
    <t>ministerstvo místní rozvoj celkem</t>
  </si>
  <si>
    <t>Veř.inf. služby knih.-investice</t>
  </si>
  <si>
    <t>Zajištění mimoř. a krizových situací</t>
  </si>
  <si>
    <t>Podp.rozvoje a obnovy MTV pro řešení kriz.situací</t>
  </si>
  <si>
    <t>Gymnázium Mimoň, Letná 263</t>
  </si>
  <si>
    <t>Pedagogicko-psychologická poradna, Česká Lípa, Havlíčkova 443</t>
  </si>
  <si>
    <t>Školní statek Frýdlant</t>
  </si>
  <si>
    <t>Střední škola, Lomnice nad popelkou, Antala Staška 213</t>
  </si>
  <si>
    <t>Střední zdravotnická škola a Střední odborná škola, Česká Lípa</t>
  </si>
  <si>
    <t>Střední uměleckoprůmyslová škola sklářská, Železný brod, Smetanovo zátiší 470</t>
  </si>
  <si>
    <t>Střední uměleckoprůmyslová škola sklářská Kamenický Šenov, Havlíčkova 57</t>
  </si>
  <si>
    <t>Speciálně pedagogické centrum logopedické a surdopedické</t>
  </si>
  <si>
    <t>Základní škola speciální Semily, Nádražní 213</t>
  </si>
  <si>
    <t xml:space="preserve">Botanická zahrada Liberec – LK, </t>
  </si>
  <si>
    <t>Zoo Liberec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</si>
  <si>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zdravotnictví</t>
    </r>
  </si>
  <si>
    <t>469/22/RK</t>
  </si>
  <si>
    <t>Jedličkův ústav</t>
  </si>
  <si>
    <t>Vyšší odborná škola sklářská a Střední škola, Nový Bor, Wolkerova 316</t>
  </si>
  <si>
    <t>333 737 174,00</t>
  </si>
  <si>
    <t>Úhrada úroků, poplatků a výdaje za rezervaci zdrojů</t>
  </si>
  <si>
    <t xml:space="preserve">Zadluženost kraje CELKEM (nesplacený zůstatek jistin, závazků) </t>
  </si>
  <si>
    <r>
      <t xml:space="preserve">Komplexní revitalizace mostů na silnicích II. a III. tř. na území LK     </t>
    </r>
    <r>
      <rPr>
        <b/>
        <sz val="8"/>
        <rFont val="Arial"/>
        <family val="2"/>
        <charset val="238"/>
      </rPr>
      <t xml:space="preserve"> </t>
    </r>
  </si>
  <si>
    <r>
      <t xml:space="preserve">Revitalizace pozemních komunikací na území LK    </t>
    </r>
    <r>
      <rPr>
        <b/>
        <sz val="8"/>
        <rFont val="Arial"/>
        <family val="2"/>
        <charset val="238"/>
      </rPr>
      <t xml:space="preserve"> </t>
    </r>
  </si>
  <si>
    <t>MPO</t>
  </si>
  <si>
    <t>Vývoj a očekávaný vývoj úvěrového zadlužení Libereckého kraje v letech 2015 - 2025</t>
  </si>
  <si>
    <t xml:space="preserve">Daňové příjmy kraje </t>
  </si>
  <si>
    <t>09-zdravotnictví</t>
  </si>
  <si>
    <t>02-reg.rozvoj</t>
  </si>
  <si>
    <t>08-ŽP a zeměď.</t>
  </si>
  <si>
    <t>14-investice</t>
  </si>
  <si>
    <t>poskytnutí dotací z kap. 92302 - Kotlíkové dotace III. - NZÚ</t>
  </si>
  <si>
    <t>navýšení příjmů a výdajů v kap. 91604, odvod na MŠMT</t>
  </si>
  <si>
    <t>03-ekonomika</t>
  </si>
  <si>
    <t>poskytnutí individ. dotace z kap. 91701</t>
  </si>
  <si>
    <t>úprava ukazatelů v kap. 91304 - provozní příspěvky PO, školství</t>
  </si>
  <si>
    <t>úprava ukazatelů v kap. 92006 - rozpis prostředků na jednotl. akce</t>
  </si>
  <si>
    <t>poskytnutí individ. dotací z kap. 91707</t>
  </si>
  <si>
    <t>navýšení příjmů a výdajů v kap. 92014</t>
  </si>
  <si>
    <t>poskytnutí finančního daru z kap. 93101 - KF</t>
  </si>
  <si>
    <t>dotace z MŠMT, zapojení do kap. 92302</t>
  </si>
  <si>
    <t>dotace z MŠMT, zapojení do kap. 92304</t>
  </si>
  <si>
    <t>poskytnutí individ.dotace z kap. 91704</t>
  </si>
  <si>
    <t>poskytnutí individ.dotace z kap. 91707</t>
  </si>
  <si>
    <t>úprava ukazatelů v kap. 91204 - účelové příspěvky PO - školství</t>
  </si>
  <si>
    <t>poskytnutí dotaci z DF, kap. 92607 - kulturní aktivity</t>
  </si>
  <si>
    <t>06-silnič.hosp.</t>
  </si>
  <si>
    <t>poskytnutí dotaci z DF, kap. 92602 - podpora mateřských center</t>
  </si>
  <si>
    <t>poskytnutí dotaci z DF, kap. 92608 - obl. podpory živ.prostř. a zemědělství</t>
  </si>
  <si>
    <t>poskytnutí dotaci z DF, kap. 92604 - sportovní akce</t>
  </si>
  <si>
    <t>úprava ukazatelů v kap. 91205 - účelové příspěvky PO - sociální věci</t>
  </si>
  <si>
    <t>poskytnutí individ.dotace z KF, kap. 93101</t>
  </si>
  <si>
    <t>poskytnutí daru z KF, kap. 93101</t>
  </si>
  <si>
    <t>poskytnutí individ.dotací z kap. 91709</t>
  </si>
  <si>
    <t>poskytnutí finančního daru z kap. 91704</t>
  </si>
  <si>
    <t>navýšení příjmů a navýšení výdajů v kap. 91204 a 92004</t>
  </si>
  <si>
    <t>poskytnutí individ.dotací z kap. 91721</t>
  </si>
  <si>
    <t>21-dopr.obsluž.</t>
  </si>
  <si>
    <t>poskytnutí individ.dotací z kap. 91706 - záštita</t>
  </si>
  <si>
    <t>poskytnutí individ.dotace z kap. 91708</t>
  </si>
  <si>
    <t>poskytnutí individ.dotací z FOV, kap. 93208 - prog.vodohospodář. akcí</t>
  </si>
  <si>
    <t>úprava ukazatelů v kap. 91414</t>
  </si>
  <si>
    <t>přesun z kap. 91709 do kap. 91209 a poskytnutí indiv.příspěvku PO-zdravotnictví</t>
  </si>
  <si>
    <t>snížení příjmů a snížení výdajů v kap.91304-příspěvky PO-školství</t>
  </si>
  <si>
    <t>poskytnutí dotaci z DF, kap. 92602 - Regionální inovační program</t>
  </si>
  <si>
    <t>dotace z MF, zapojení do kap. 91115</t>
  </si>
  <si>
    <t>poskytnutí individ.dotací z FOV, kap. 93208</t>
  </si>
  <si>
    <t>přesun z kap. 92006 do kap. 91306</t>
  </si>
  <si>
    <t>úprava ukazatelů v kap. 91206 - účelové příspěvky PO - doprava</t>
  </si>
  <si>
    <t>dotace z MD, zapojeno do kap. 91421</t>
  </si>
  <si>
    <t>poskytnutí indiv. dotace z KF, kap. 93101</t>
  </si>
  <si>
    <t>poskytnutí individ.dotace z kap. 91721</t>
  </si>
  <si>
    <t>navýšení příjmů a navýšení výdajů v kap. 92014</t>
  </si>
  <si>
    <t>navýšení příjmů a navýšení výdajů v kap. 92304</t>
  </si>
  <si>
    <t>dotace z MK a MMR, zapojení do kap. 91707 a 92307</t>
  </si>
  <si>
    <t>dotace z MF, zapojení do kap. 92006</t>
  </si>
  <si>
    <t>úprava ukazatelů v kap. 91304 - provozní příspěvky PO - školství</t>
  </si>
  <si>
    <t>poskytnutí individ. dotace z kap. 91704</t>
  </si>
  <si>
    <t>poskytnutí individ. dotace z kap. 91705</t>
  </si>
  <si>
    <t>přijaté sankce, náhrady a vratky od obcí</t>
  </si>
  <si>
    <t>Kapitola 322 - Ministerstvo průmyslu a obchdu</t>
  </si>
  <si>
    <t>ministerstvo průmyslu a obchodu</t>
  </si>
  <si>
    <t>Majetkové účasti k 31.12.2022</t>
  </si>
  <si>
    <t>Výsledek - rekapitulace rozpočtového hospodaření Libereckého kraje                                                                               k 31.12.2022</t>
  </si>
  <si>
    <t>PŘÍJMY 2022 CELKEM PO KONSOLIDACI*</t>
  </si>
  <si>
    <t>VÝDAJE 2022 CELKEM PO KONSOLIDACI*</t>
  </si>
  <si>
    <t>SALDO 2022</t>
  </si>
  <si>
    <t>Disponibilní zdroje k 1.1.2022 (zapojeny do zdrojů rozpočtu v průběhu roku 2022 prostřednictvím financování)</t>
  </si>
  <si>
    <t>Disponibilní zdroje nezapojené do rozpočtu k 31.12.2022</t>
  </si>
  <si>
    <t>Splátka jistiny úvěru na Revitalizaci pozemních komunikací na území LK (snížení disponibilních zdrojů rozpočtu 2022 prostřednictvím financování)</t>
  </si>
  <si>
    <r>
      <t xml:space="preserve">Splátka jistiny úvěru na Komplexní revitalizaci mostů na silnicích II. a III. tř. na území LK + </t>
    </r>
    <r>
      <rPr>
        <sz val="10"/>
        <color rgb="FFFF0000"/>
        <rFont val="Arial"/>
        <family val="2"/>
        <charset val="238"/>
      </rPr>
      <t>mimořádná splátka</t>
    </r>
    <r>
      <rPr>
        <sz val="10"/>
        <rFont val="Arial"/>
        <family val="2"/>
        <charset val="238"/>
      </rPr>
      <t xml:space="preserve"> (snížení disponibilních zdrojů rozpočtu 2022)</t>
    </r>
  </si>
  <si>
    <t>Zůstatek na základních účtech a účtech peněžních fondů k 31.12.2022 resp. 1.1.2023</t>
  </si>
  <si>
    <r>
      <t xml:space="preserve">Zůstatek na základních účtech a účtech peněžních fondů k 31.12.2022 resp. 1.1.2023 </t>
    </r>
    <r>
      <rPr>
        <sz val="9"/>
        <rFont val="Arial"/>
        <family val="2"/>
        <charset val="238"/>
      </rPr>
      <t xml:space="preserve"> (dle Fin 2-12M k 31.12.2022) </t>
    </r>
    <r>
      <rPr>
        <b/>
        <sz val="9"/>
        <color indexed="17"/>
        <rFont val="Arial"/>
        <family val="2"/>
        <charset val="238"/>
      </rPr>
      <t>+ stavy pokladen</t>
    </r>
  </si>
  <si>
    <t>položka 8901 - DPH reverse charge (kap. 911 15 - předkontace výdaje, které nebyly skutečnými fyzickými výdaji pro Finanční úřad) - fyzické odeslání peněz až v roce 2023</t>
  </si>
  <si>
    <t xml:space="preserve"> v tom: Zůstatek Fondu Turow běžného roku</t>
  </si>
  <si>
    <t>nezapojené prostředky roku 2022</t>
  </si>
  <si>
    <t>Schválené a provedené změny rozpočtu kraje 2023 z prostředků roku 2022</t>
  </si>
  <si>
    <r>
      <rPr>
        <b/>
        <sz val="9"/>
        <rFont val="Arial"/>
        <family val="2"/>
        <charset val="238"/>
      </rPr>
      <t>SR 2023</t>
    </r>
    <r>
      <rPr>
        <sz val="9"/>
        <rFont val="Arial"/>
        <family val="2"/>
        <charset val="238"/>
      </rPr>
      <t xml:space="preserve"> - zapojení finančních zdrojů minulých rozpočtových období  - zapojení vyšších než plánovaných daňových příjmů 2022</t>
    </r>
  </si>
  <si>
    <r>
      <rPr>
        <b/>
        <sz val="9"/>
        <rFont val="Arial"/>
        <family val="2"/>
        <charset val="238"/>
      </rPr>
      <t>SR 2023</t>
    </r>
    <r>
      <rPr>
        <sz val="9"/>
        <rFont val="Arial"/>
        <family val="2"/>
        <charset val="238"/>
      </rPr>
      <t xml:space="preserve"> - zapojení finančních zdrojů minulých rozpočtových období do kap. 913 - Příspěvkové organizace - Energie ( z kladných úroků)</t>
    </r>
  </si>
  <si>
    <r>
      <rPr>
        <b/>
        <sz val="9"/>
        <rFont val="Arial"/>
        <family val="2"/>
        <charset val="238"/>
      </rPr>
      <t>SR 2023</t>
    </r>
    <r>
      <rPr>
        <sz val="9"/>
        <rFont val="Arial"/>
        <family val="2"/>
        <charset val="238"/>
      </rPr>
      <t xml:space="preserve"> - kap. 919 03 - Pokladní správa - převod rezervy na Energie LK</t>
    </r>
  </si>
  <si>
    <r>
      <t xml:space="preserve">RO č. 2/23 - Regionální rozvoj - </t>
    </r>
    <r>
      <rPr>
        <sz val="9"/>
        <rFont val="Arial"/>
        <family val="2"/>
        <charset val="238"/>
      </rPr>
      <t xml:space="preserve">zapojení do kap. 923 02 a 923 14 </t>
    </r>
    <r>
      <rPr>
        <b/>
        <sz val="9"/>
        <rFont val="Arial"/>
        <family val="2"/>
        <charset val="238"/>
      </rPr>
      <t>-</t>
    </r>
    <r>
      <rPr>
        <sz val="9"/>
        <rFont val="Arial"/>
        <family val="2"/>
        <charset val="238"/>
      </rPr>
      <t xml:space="preserve"> Spolufinancování EU, z důvodu pokrytí finančních závazků uzavřených v roce 2022, jejichž finanční plnění bude realizováno v roce 2023</t>
    </r>
  </si>
  <si>
    <r>
      <t>RO č. 4/23 - Zdravotnictví</t>
    </r>
    <r>
      <rPr>
        <sz val="9"/>
        <rFont val="Arial"/>
        <family val="2"/>
        <charset val="238"/>
      </rPr>
      <t xml:space="preserve"> - zapojení do kap. 926 09 - Dotační fond, převod financování schválených akcí z roku 2022 do roku 2023, resp. z titulu převodu úspor z ukončených nebo nerealizovaných akcí do rezerv jednotlivých programů</t>
    </r>
  </si>
  <si>
    <r>
      <t>RO č. 5/23 - Zdravotnictví -</t>
    </r>
    <r>
      <rPr>
        <sz val="9"/>
        <rFont val="Arial"/>
        <family val="2"/>
        <charset val="238"/>
      </rPr>
      <t xml:space="preserve"> zapojení do kap. 912 09 - Účelové příspěvky PO, kap. 920 09 a 920 14 - Kapitálové výdaje,  převod finančních prostředků z důvodu pokrytí finančních závazků uzavřených v roce 2019 až 2022, jejichž plnění bude realizované v roce 2023</t>
    </r>
  </si>
  <si>
    <r>
      <t xml:space="preserve">RO č. 6/23 - Kultura - </t>
    </r>
    <r>
      <rPr>
        <sz val="9"/>
        <rFont val="Arial"/>
        <family val="2"/>
        <charset val="238"/>
      </rPr>
      <t>zapojení do kap. 912 07 - Účelové příspěvky PO, převod dosud nedočerpaných finančních prostředků minulého rozpočtového období</t>
    </r>
  </si>
  <si>
    <r>
      <rPr>
        <b/>
        <sz val="9"/>
        <rFont val="Arial"/>
        <family val="2"/>
        <charset val="238"/>
      </rPr>
      <t>ZR-RO č. 10/23 - Ekonomika,</t>
    </r>
    <r>
      <rPr>
        <sz val="9"/>
        <rFont val="Arial"/>
        <family val="2"/>
        <charset val="238"/>
      </rPr>
      <t xml:space="preserve"> zapojení vyšších daňových příjmů kraje </t>
    </r>
  </si>
  <si>
    <r>
      <t>RO č. 13/23 - Zdravotnictví -</t>
    </r>
    <r>
      <rPr>
        <sz val="9"/>
        <rFont val="Arial"/>
        <family val="2"/>
        <charset val="238"/>
      </rPr>
      <t xml:space="preserve"> zapojení do kap. 923 09 - Spolufinancování EU, převod finančních prostředků připsaných na účet kraje v samém závěru roku na projekt „Učme se navzájem I.“ realizovaný ZZS LK, p.o.</t>
    </r>
  </si>
  <si>
    <r>
      <t xml:space="preserve">RO č. 14/23 - Regionální rozvoj </t>
    </r>
    <r>
      <rPr>
        <sz val="9"/>
        <rFont val="Arial"/>
        <family val="2"/>
        <charset val="238"/>
      </rPr>
      <t>- zapojení do kap. 917 02 - Transfery a kap. 926 02 - Dotační fond, převod finančních prostředků z důvodu pokrytí finančních závazků uzavřených v roce 2022, jejichž finanční plnění bude realizováno v roce 2023</t>
    </r>
  </si>
  <si>
    <r>
      <t>RO č. 16/23 - Dopravní obslužnost</t>
    </r>
    <r>
      <rPr>
        <sz val="9"/>
        <rFont val="Arial"/>
        <family val="2"/>
        <charset val="238"/>
      </rPr>
      <t xml:space="preserve"> - zapojení do kap. 914 21 - Působnosti,  převod finančních prostředků na pokrytí finančních závazků uzavřených v roce 2022, jejichž finanční plnění bude realizováno v roce 2023</t>
    </r>
  </si>
  <si>
    <r>
      <t>RO č. 17/23 - Dopravní obslužnost</t>
    </r>
    <r>
      <rPr>
        <sz val="9"/>
        <rFont val="Arial"/>
        <family val="2"/>
        <charset val="238"/>
      </rPr>
      <t xml:space="preserve"> - zapojení do kap. 917 21 - Transfery, převod finančních prostředků na pokrytí finančních závazků uzavřených v roce 2022, jejichž finanční plnění bude realizováno v roce 2023</t>
    </r>
  </si>
  <si>
    <r>
      <t>RO č. 18/23 - Sociální věci</t>
    </r>
    <r>
      <rPr>
        <sz val="9"/>
        <rFont val="Arial"/>
        <family val="2"/>
        <charset val="238"/>
      </rPr>
      <t xml:space="preserve"> - zapojení do kap. 912 05 - Účelové příspěvky PO, kap. 914 05 - Působnosti a kap. 917 05 - Transfery, převod prostředků na pokrytí finančních závazků uzavřených v roce 2022, jejichž finanční plnění nebylo zcela zrealizováno v roce 2022</t>
    </r>
  </si>
  <si>
    <r>
      <t>RO č. 19/23 - Silniční hospodářství</t>
    </r>
    <r>
      <rPr>
        <sz val="9"/>
        <rFont val="Arial"/>
        <family val="2"/>
        <charset val="238"/>
      </rPr>
      <t xml:space="preserve"> - zapojení do kap. 917 06 - Transfery, převod prostředků na pokrytí finančních závazků uzavřených v roce 2022, jejichž finanční plnění bude realizováno v roce 2023</t>
    </r>
  </si>
  <si>
    <r>
      <t>RO č. 21/23 - Životní prostředí</t>
    </r>
    <r>
      <rPr>
        <sz val="9"/>
        <rFont val="Arial"/>
        <family val="2"/>
        <charset val="238"/>
      </rPr>
      <t xml:space="preserve"> - zapojení do kap. 912 08 - Účelové příspěvky PO, kap. 914 08 - Působnosti, kap. 917 08 - Transfery a kap. 920 08 - Kapitálové výdaje,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převod financování smluvních závazků, závazných objednávek nebo usnesení, které nebyly do 31. 12. 2022 profinancovány</t>
    </r>
  </si>
  <si>
    <r>
      <t>RO č. 22/23 - Životní prostředí</t>
    </r>
    <r>
      <rPr>
        <sz val="9"/>
        <rFont val="Arial"/>
        <family val="2"/>
        <charset val="238"/>
      </rPr>
      <t xml:space="preserve"> - zapojení do kap. 932 08 - Fond ochrany vod, kap. 934 08 - Lesnický fond, kap. 927 08 - Fond Turow,</t>
    </r>
  </si>
  <si>
    <r>
      <t xml:space="preserve">RO č. 23/23 - Investice - </t>
    </r>
    <r>
      <rPr>
        <sz val="9"/>
        <rFont val="Arial"/>
        <family val="2"/>
        <charset val="238"/>
      </rPr>
      <t>zapojení do kap. 920 14 - Kapitálové výdaje, převod finančních prostředků na krytí schválených investičních akcí příspěvkových organizací, které nebyly v roce 2022 dokončeny</t>
    </r>
  </si>
  <si>
    <r>
      <rPr>
        <b/>
        <sz val="9"/>
        <rFont val="Arial"/>
        <family val="2"/>
        <charset val="238"/>
      </rPr>
      <t>RO č. 24/23 - Kultura -</t>
    </r>
    <r>
      <rPr>
        <sz val="9"/>
        <rFont val="Arial"/>
        <family val="2"/>
        <charset val="238"/>
      </rPr>
      <t xml:space="preserve"> zapojení do kap. 914 07 -  Působnosti a do kap. 917 07 - Transfery, převod krytí finančních závazků uzavřených v roce 2022 nebo v předchozích letech, jejichž finanční plnění bude realizováno v roce 2023</t>
    </r>
  </si>
  <si>
    <r>
      <rPr>
        <b/>
        <sz val="9"/>
        <rFont val="Arial"/>
        <family val="2"/>
        <charset val="238"/>
      </rPr>
      <t>RO č. 27/23 - Kultura -</t>
    </r>
    <r>
      <rPr>
        <sz val="9"/>
        <rFont val="Arial"/>
        <family val="2"/>
        <charset val="238"/>
      </rPr>
      <t xml:space="preserve"> zapojení do kap. 926 07 - Dotační fond, převod financování smluvních vztahů kraje uzavřených v roce 2022, jejichž plnění bude realizováno v roce 2023 a převod nevyčerpaných finančních prostředků z aktivit uskutečněných v roce 2022, vratky z vyúčtování, případně finanční prostředky z nerealizovaných projektů</t>
    </r>
  </si>
  <si>
    <r>
      <rPr>
        <b/>
        <sz val="9"/>
        <rFont val="Arial"/>
        <family val="2"/>
        <charset val="238"/>
      </rPr>
      <t xml:space="preserve">RO č. 29/23 - Hejtman </t>
    </r>
    <r>
      <rPr>
        <sz val="9"/>
        <rFont val="Arial"/>
        <family val="2"/>
        <charset val="238"/>
      </rPr>
      <t>- zapojení do kap. 926 01 - Dotační fond,  převod financování schválených akcí z roku 2022 do roku 2023, resp. z titulu převodu úspor z ukončených nebo nerealizovaných akcí do rezerv jednotlivých programů</t>
    </r>
  </si>
  <si>
    <r>
      <t>RO č. 32/23 - Kultura</t>
    </r>
    <r>
      <rPr>
        <sz val="9"/>
        <rFont val="Arial"/>
        <family val="2"/>
        <charset val="238"/>
      </rPr>
      <t xml:space="preserve"> - zapojení do kap. 923 07 - Spolufinancování EU, převod finančních prostředků nezbytných ke spolufinancování či předfinancování schválených akcí</t>
    </r>
  </si>
  <si>
    <r>
      <t>RO č. 33/23 - Školství</t>
    </r>
    <r>
      <rPr>
        <sz val="9"/>
        <rFont val="Arial"/>
        <family val="2"/>
        <charset val="238"/>
      </rPr>
      <t xml:space="preserve"> - zapojení do kap. 923 04 - Spolufinancování EU, převod nedočerpaných dotačních prostředků, poskytnutých v roce 2022 a v předchozích letech z OP Výzkum, vývoj a vzdělávání  2014+ na projekt NAKAP LK II</t>
    </r>
  </si>
  <si>
    <r>
      <t>RO č. 34/23 - Školství</t>
    </r>
    <r>
      <rPr>
        <sz val="9"/>
        <rFont val="Arial"/>
        <family val="2"/>
        <charset val="238"/>
      </rPr>
      <t xml:space="preserve"> - zapojení do kap. 923 04 - Spolufinancování EU,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převod nedočerpaných dotačních prostředků, poskytnutých v roce 2022 z OP Výzkum, vývoj a vzdělávání  2014+ na projekt KAP LK II</t>
    </r>
  </si>
  <si>
    <r>
      <t>RO č. 35/23 - Školství</t>
    </r>
    <r>
      <rPr>
        <sz val="9"/>
        <rFont val="Arial"/>
        <family val="2"/>
        <charset val="238"/>
      </rPr>
      <t xml:space="preserve"> - zapojení do kap. 920 04 - Kapitálové výdaje a 920 14 -  Kapitálové výdaje, odbor investic a správy nemovitého majetku, převod krytí finančních závazků uzavřených v roce 2022, jejichž finanční plnění bude realizováno v roce 2023</t>
    </r>
  </si>
  <si>
    <r>
      <t>RO č. 37/23 - Školství</t>
    </r>
    <r>
      <rPr>
        <sz val="9"/>
        <rFont val="Arial"/>
        <family val="2"/>
        <charset val="238"/>
      </rPr>
      <t xml:space="preserve"> - zapojení do kap. 912 04 - Účelové příspěvky PO, převod krytí finančních závazků uzavřených v roce 2022, jejichž finanční plnění bude realizováno v roce 2023</t>
    </r>
  </si>
  <si>
    <r>
      <t xml:space="preserve">RO č. 41/23 - Silniční hospodářství </t>
    </r>
    <r>
      <rPr>
        <sz val="9"/>
        <rFont val="Arial"/>
        <family val="2"/>
        <charset val="238"/>
      </rPr>
      <t>- zapojení do kap. 914 06  - Působnosti, převod finančního krytí přijatých závazků nedokončených v roce 2022</t>
    </r>
  </si>
  <si>
    <r>
      <t>RO č. 42/23 - Silniční hospodářství</t>
    </r>
    <r>
      <rPr>
        <sz val="9"/>
        <rFont val="Arial"/>
        <family val="2"/>
        <charset val="238"/>
      </rPr>
      <t xml:space="preserve"> - zapojení do kap. 912 06 - Účelové příspěvky PO,  převod finančních prostředků na akce schválené v roce 2022 a v tomto roce nedokončené</t>
    </r>
  </si>
  <si>
    <r>
      <t xml:space="preserve">RO č. 46/23 - Kancelář ředitele - </t>
    </r>
    <r>
      <rPr>
        <sz val="9"/>
        <rFont val="Arial"/>
        <family val="2"/>
        <charset val="238"/>
      </rPr>
      <t>zapojení do kap. 910 15 - Zastupitelstvo, kap. 911 15 - Krajský úřad a kap. 920 15 - Kapitálové výdaje</t>
    </r>
    <r>
      <rPr>
        <b/>
        <sz val="9"/>
        <rFont val="Arial"/>
        <family val="2"/>
        <charset val="238"/>
      </rPr>
      <t>,</t>
    </r>
    <r>
      <rPr>
        <sz val="9"/>
        <rFont val="Arial"/>
        <family val="2"/>
        <charset val="238"/>
      </rPr>
      <t xml:space="preserve"> výdaje kraje v uvedených kapitolách byly schváleny v rozpočtu kraje roku 2022 a předchozích a mají charakter smluvního nebo obdobného závazku, závazné objednávky nebo usnesení, a nebyly do 31. 12. 2022 profinancovány</t>
    </r>
  </si>
  <si>
    <r>
      <t xml:space="preserve">RO č. 51/23 - Školství - </t>
    </r>
    <r>
      <rPr>
        <sz val="9"/>
        <rFont val="Arial"/>
        <family val="2"/>
        <charset val="238"/>
      </rPr>
      <t>zapojení do kap. 926 04 - Dotační fond,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přechod financování schválených akcí z roku 2022 do roku 2023, resp. z titulu převodu úspor z ukončených nebo nerealizovaných akcí do rezerv příslušných programů včetně přijatých vratek a sankčních plateb s nimi souvisejících</t>
    </r>
  </si>
  <si>
    <r>
      <t>RO č. 52/23 - Sociální věci</t>
    </r>
    <r>
      <rPr>
        <sz val="9"/>
        <rFont val="Arial"/>
        <family val="2"/>
        <charset val="238"/>
      </rPr>
      <t xml:space="preserve"> - zapojení do kap. 920 05 - Kapitálové výdaje, převod krytí finančních závazků uzavřených v roce 2022, jejichž finanční plnění bude realizováno v roce 2023</t>
    </r>
  </si>
  <si>
    <r>
      <t xml:space="preserve">RO č. 55/23 - Školství - </t>
    </r>
    <r>
      <rPr>
        <sz val="9"/>
        <rFont val="Arial"/>
        <family val="2"/>
        <charset val="238"/>
      </rPr>
      <t>zapojení do kap. 917 04 - Transfery a kap. 915 04 - Významné akce, pokrytí finančních závazků uzavřených v roce 2022 a letech předešlých, jejichž finanční plnění bude realizováno v roce 2023</t>
    </r>
  </si>
  <si>
    <r>
      <t>RO č. 56/23 - Silniční hospodářství</t>
    </r>
    <r>
      <rPr>
        <sz val="9"/>
        <rFont val="Arial"/>
        <family val="2"/>
        <charset val="238"/>
      </rPr>
      <t xml:space="preserve"> - zapojení do kap. 920 06 - Kapitálové výdaje, převod finančních prostředků na zajištění smluvních závazků</t>
    </r>
  </si>
  <si>
    <r>
      <t>ZR-RO č. 57/23 - Školstv</t>
    </r>
    <r>
      <rPr>
        <sz val="9"/>
        <rFont val="Arial"/>
        <family val="2"/>
        <charset val="238"/>
      </rPr>
      <t>í - zapojení do kap. 920 14 - Kapitálové výdaje, odbor investic a správy nemovitého majetku, zapojení nerealizovaných výdajů z roku 2022 do rozpočtu kraje 2023,  a to z kap. 920 04, akce „Školní statek, Frýdlant – Rekonstrukce budova B“ ve výši 34.000 tis. Kč, do kap. 920 14, na akci "Rekonstrukce objektu Zeyerova 31, Liberec pro novou základní školu" ve stejné výši</t>
    </r>
  </si>
  <si>
    <r>
      <t>RO č. 62/23 -Silniční hospodářství -</t>
    </r>
    <r>
      <rPr>
        <sz val="9"/>
        <rFont val="Arial"/>
        <family val="2"/>
        <charset val="238"/>
      </rPr>
      <t xml:space="preserve"> zapojení do kap. 926 06 - Dotační fond</t>
    </r>
    <r>
      <rPr>
        <b/>
        <sz val="9"/>
        <rFont val="Arial"/>
        <family val="2"/>
        <charset val="238"/>
      </rPr>
      <t xml:space="preserve">,  </t>
    </r>
    <r>
      <rPr>
        <sz val="9"/>
        <rFont val="Arial"/>
        <family val="2"/>
        <charset val="238"/>
      </rPr>
      <t xml:space="preserve">přechod financování schválených akcí z roku 2022 do roku 2023, resp. z titulu převodu úspor z ukončených nebo nerealizovaných akcí do rezerv příslušných programů včetně přijatých vratek </t>
    </r>
  </si>
  <si>
    <r>
      <t>RO č. 63/23 - Hejtman</t>
    </r>
    <r>
      <rPr>
        <sz val="9"/>
        <rFont val="Arial"/>
        <family val="2"/>
        <charset val="238"/>
      </rPr>
      <t xml:space="preserve"> - zapojení do kap. 917 01 - Transfery a kap. 931 01 - Krizový fond, přechod financování schválených akcí navazujícího závazku z roku 2022 do roku 2023 a přechod financování schválených akcí či činností z roku 2022 do roku 2023, resp. z titulu převodu úspor z ukončených nebo nerealizovaných akcí do nespecifikované rezervy fondu</t>
    </r>
  </si>
  <si>
    <r>
      <t>RO č. 69/23 - Informatika</t>
    </r>
    <r>
      <rPr>
        <sz val="9"/>
        <rFont val="Arial"/>
        <family val="2"/>
        <charset val="238"/>
      </rPr>
      <t xml:space="preserve"> - zapojení do kap. 914 12 - Působnosti a kap. 920 12 - Kapitálové výdaje, přechod financování schválených akcí mající charakter smluvního nebo obdobného závazku, závazné objednávky nebo usnesení z roku 2022 do roku 2023</t>
    </r>
  </si>
  <si>
    <r>
      <t>RO č. 75/23 - Školství</t>
    </r>
    <r>
      <rPr>
        <sz val="9"/>
        <rFont val="Arial"/>
        <family val="2"/>
        <charset val="238"/>
      </rPr>
      <t xml:space="preserve"> - zapojení do kap. 923 04 - Spolufinancování EU, projekt Potravinová pomoc dětem v Libereckém kraji 7, kdy na základě schválení žádosit o podstatnou změnu projektu dochází z nedočerpané rezervy k zaslání finančních prostředků třem partnerským školám</t>
    </r>
  </si>
  <si>
    <r>
      <t>RO č. 86/23 - Silniční hospodářství</t>
    </r>
    <r>
      <rPr>
        <sz val="9"/>
        <rFont val="Arial"/>
        <family val="2"/>
        <charset val="238"/>
      </rPr>
      <t xml:space="preserve"> - zapojení do kap. 920 06 - Kapitálové výdaje, převod finanční rezervy na opravy silnic II. a III. tříd, jež byly určeny na zajištění kompenzace nárůstu cen u dopravních staveb (smlouvy o dílo uzavřené před 31.3.2022) a jež budou vyčísleny k jednotlivým akcím až po poslední faktuře příslušné stavební akce</t>
    </r>
  </si>
  <si>
    <t>SR 2022</t>
  </si>
  <si>
    <t>UR 2022</t>
  </si>
  <si>
    <r>
      <rPr>
        <b/>
        <sz val="9"/>
        <rFont val="Arial"/>
        <family val="2"/>
        <charset val="238"/>
      </rPr>
      <t>RO č. 91/23 - Ekonomika</t>
    </r>
    <r>
      <rPr>
        <sz val="9"/>
        <rFont val="Arial"/>
        <family val="2"/>
        <charset val="238"/>
      </rPr>
      <t xml:space="preserve"> - vypořádání kap. 923 - Spolufinancování EU za rok 2022 </t>
    </r>
  </si>
  <si>
    <r>
      <rPr>
        <b/>
        <sz val="9"/>
        <rFont val="Arial"/>
        <family val="2"/>
        <charset val="238"/>
      </rPr>
      <t>RO č. 92/23 - Ekonomika</t>
    </r>
    <r>
      <rPr>
        <sz val="9"/>
        <rFont val="Arial"/>
        <family val="2"/>
        <charset val="238"/>
      </rPr>
      <t xml:space="preserve"> - finanční vypořádání kapitol peněžních fondů kraje za rok 2022</t>
    </r>
  </si>
  <si>
    <r>
      <rPr>
        <b/>
        <sz val="9"/>
        <rFont val="Arial"/>
        <family val="2"/>
        <charset val="238"/>
      </rPr>
      <t xml:space="preserve">RO č. 93/26 - Ekonomika </t>
    </r>
    <r>
      <rPr>
        <sz val="9"/>
        <rFont val="Arial"/>
        <family val="2"/>
        <charset val="238"/>
      </rPr>
      <t>- finanční vypořádání účelových dotací poskytnutých ze státního rozpočtu v roce 2022</t>
    </r>
  </si>
  <si>
    <t>Zůstatek disponibilních zdrojů kraje z roku 2022 po provedených a doporučených změnách rozpočtu v roce 2023</t>
  </si>
  <si>
    <r>
      <t xml:space="preserve">ZR-RO č. 121/23 - Ekonomika - </t>
    </r>
    <r>
      <rPr>
        <sz val="9"/>
        <rFont val="Arial"/>
        <family val="2"/>
        <charset val="238"/>
      </rPr>
      <t>zapojení zůstatku disponibilních zdrojů roku 2022 alokací do rozpočtu kraje 2023</t>
    </r>
  </si>
  <si>
    <r>
      <t>RO č. 40/23 - Životní prostředí</t>
    </r>
    <r>
      <rPr>
        <sz val="9"/>
        <rFont val="Arial"/>
        <family val="2"/>
        <charset val="238"/>
      </rPr>
      <t xml:space="preserve"> - zapojení do kap. 926 08 - Dotační fond, přechod financování schválených akcí či činností z roku 2022 do roku 2023, resp. z titulu převodu úspor z ukončených nebo nerealizovaných akcí do rezerv příslušných programů</t>
    </r>
  </si>
  <si>
    <r>
      <rPr>
        <i/>
        <sz val="10"/>
        <color indexed="10"/>
        <rFont val="Arial"/>
        <family val="2"/>
        <charset val="238"/>
      </rPr>
      <t>***</t>
    </r>
    <r>
      <rPr>
        <sz val="1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dle Střednědobého výhledu rozpočtu LK na období let 2023-2026</t>
    </r>
  </si>
  <si>
    <r>
      <rPr>
        <sz val="8"/>
        <color indexed="10"/>
        <rFont val="Arial"/>
        <family val="2"/>
        <charset val="238"/>
      </rPr>
      <t>*</t>
    </r>
    <r>
      <rPr>
        <sz val="8"/>
        <rFont val="Arial"/>
        <family val="2"/>
        <charset val="238"/>
      </rPr>
      <t xml:space="preserve"> k 14.07.2022 realizována úhrada řádné splátky 46 875 tis. Kč a úhrada mimořádné splátky ve výši 187 470,9 tis. Kč</t>
    </r>
  </si>
  <si>
    <t>Zdroje schváleného rozpočtu kraje 2022 celkem</t>
  </si>
  <si>
    <t>Příjmy 2022</t>
  </si>
  <si>
    <t>SCHVÁLENÝ ROZPOČET LIBERECKÉHO KRAJE NA ROK 2022</t>
  </si>
  <si>
    <t>Bilance příjmů schváleného rozpočtu kraje na rok 2022</t>
  </si>
  <si>
    <t>Bilance výdajů schváleného rozpočtu kraje na rok 2022</t>
  </si>
  <si>
    <t>Výdaje 2022</t>
  </si>
  <si>
    <t>Výdaje schváleného rozpočtu kraje 2022 celkem bez financování</t>
  </si>
  <si>
    <t>rezervy pro řešení krajských PO</t>
  </si>
  <si>
    <t>odbor silničního hospodářství</t>
  </si>
  <si>
    <t>odbor dopravní obslužnosti</t>
  </si>
  <si>
    <t xml:space="preserve">odbor investic a správy nemovitého majetku            </t>
  </si>
  <si>
    <t>FOND TURÓW</t>
  </si>
  <si>
    <t>BILANCE ROZPISU ROZPOČTU KRAJE 2022</t>
  </si>
  <si>
    <t>Běžné a kapitálové příjmy kraje 2022</t>
  </si>
  <si>
    <t>Liberecký kraj 2022</t>
  </si>
  <si>
    <t>Běžné a kapitálové výdaje kraje 2022</t>
  </si>
  <si>
    <t>Tvorba příjmů upraveného rozpočtu kraje na rok 2022</t>
  </si>
  <si>
    <t>příjem z prodeje ost. nemovit. věcí a jejich částí</t>
  </si>
  <si>
    <t>Zdroje kraje 2022 celkem bez financování</t>
  </si>
  <si>
    <t>zapojení zůstatků peněžních fondů z r. 2021</t>
  </si>
  <si>
    <t>zapojení klad.rozpočtového salda z r. 2021</t>
  </si>
  <si>
    <t>Zdroje kraje 2022 celkem</t>
  </si>
  <si>
    <t>zdroje a příjmy 2022</t>
  </si>
  <si>
    <t>výdaje kraje 2022</t>
  </si>
  <si>
    <t>saldo rozpočtu 2022</t>
  </si>
  <si>
    <t>financování - prostředky předchozího období</t>
  </si>
  <si>
    <t>financování - splátka jistiny úvěru</t>
  </si>
  <si>
    <t>financování 2022</t>
  </si>
  <si>
    <t>saldo rozpočtu 2022, včetně splátek jistin úvěru</t>
  </si>
  <si>
    <t>zdroje kraje bez financování</t>
  </si>
  <si>
    <t>výdaje kraje bez financování</t>
  </si>
  <si>
    <t>215x</t>
  </si>
  <si>
    <t>splátky</t>
  </si>
  <si>
    <t>UPRAVENÝ ROZPOČET LIBERECKÉHO KRAJE NA ROK 2022</t>
  </si>
  <si>
    <t>Čerpání výdajů kapitol upraveného rozpočtu kraje 2022</t>
  </si>
  <si>
    <t>Fond Turów - ČR-PL</t>
  </si>
  <si>
    <t>Výdaje kraje 2022 celkem</t>
  </si>
  <si>
    <t>v Kč</t>
  </si>
  <si>
    <t xml:space="preserve"> SR 2022</t>
  </si>
  <si>
    <t>Čerpání 2022</t>
  </si>
  <si>
    <t>Integrovaný regionální operační program (IROP)</t>
  </si>
  <si>
    <t>v tom  IROP 2014+</t>
  </si>
  <si>
    <t>Domov a CDS Jablonec n.N-pořízení automobilu</t>
  </si>
  <si>
    <t>Záchrana pokladů ze sbírek Severočeského muzea v Liberci (z depozitářů)</t>
  </si>
  <si>
    <t>ZZS LK - přízení vozidla HART a videolaryngoskopů</t>
  </si>
  <si>
    <t>Silnice II/292 - Benešov u Semil - křižovatka s I/14 (úsek 2 a 3.1)</t>
  </si>
  <si>
    <t>Silnice II/262 Dobranov- Česká Lípa</t>
  </si>
  <si>
    <t>Silnice II/2904 - Oldřichov (vč. humanizace) / II/2904 Mníšek od III/2907 - Oldřichov (hum.)</t>
  </si>
  <si>
    <t>Silnice II/270 Dubá - Doksy</t>
  </si>
  <si>
    <t>Silnice II/286 Jilemnice - Košťálov</t>
  </si>
  <si>
    <t>Silnice II/268 - severozápadní obchvat města Zákupy</t>
  </si>
  <si>
    <t>Silnice II/268 Mimoň-hranice Libereckého kraje</t>
  </si>
  <si>
    <t>Silnice II/290 Roprachtice - Kořenov</t>
  </si>
  <si>
    <t>Silnice II/610 Turnov - hranice Libereckého kraje (vč. mostních objektů)</t>
  </si>
  <si>
    <t>Silnice II/268 Mimoň-hranice Libereckého kraje - 2. etapa  (km 23,000 - 24,100)</t>
  </si>
  <si>
    <t>Silnice II/290 Sklenařice - Vysoké nad Jizerou</t>
  </si>
  <si>
    <t>Silnice III/27246 Křižany po křižovatku s III/2784</t>
  </si>
  <si>
    <t>Silnice III/2784 Světlá pod Ještědem - Horní Hanychov - 1. etapa_Světlá pod Ještědem - Výpřež</t>
  </si>
  <si>
    <t>Silnice III/2784 Světlá pod Ještědem - Horní Hanychov - 2. etapa - Výpřež - Horní Hanychov</t>
  </si>
  <si>
    <t xml:space="preserve">Restaurování historických artefaktů kulturního dědictví Muzea Českého ráje v Turnově   předfinancování EU - krajem poskytnutá NFV_MuzeUM Českého ráje v Turnově </t>
  </si>
  <si>
    <t>ZZS LK - Pořízení vozidel RENDEZ VOUS</t>
  </si>
  <si>
    <t>Školy bez bariér - Gymnázia a obchodní akademie - rezerva</t>
  </si>
  <si>
    <t>Školy bez bariér - Gymnázia a obchodní akademie - Gymnázium Jablonec n.N., U Balvanu</t>
  </si>
  <si>
    <t>Školy bez bariér - Gymnázia a obchodní akademie - Gymnázium Dr. A. Randy, Jablonec n. N.</t>
  </si>
  <si>
    <t>Centra odborného vzdělávání LK řemesel - Střední škola řemesel a služeb Jablonec nad Nisou</t>
  </si>
  <si>
    <t>Školy bez bariér - Střední odborné školy (SOŠ) - rezerva</t>
  </si>
  <si>
    <t>Školy bez bariér - SOŠ - SPŠ strojní a elektrotechnická a VOŠ, Masarykova 3, Liberec</t>
  </si>
  <si>
    <t>Školy bez bariér - SOŠ - Střední průmyslová škola textilní Liberec, Tyršova</t>
  </si>
  <si>
    <t>IROP 2014+</t>
  </si>
  <si>
    <t>Školy bez bariér - SOŠ - Střední škola strojní, stavební a dopravní, Liberec (2 objekty_Letná, Ještědská)</t>
  </si>
  <si>
    <t>Jedličkův ústav - rekonstrukce III. NP domu B a kanalizační přípojky</t>
  </si>
  <si>
    <t>Domov Raspenava p.o. - výstavba nových prostor  (část 92014)</t>
  </si>
  <si>
    <t>APOSS Liberec p.o. - výstavba domácností pro osoby se zdravotním postižením , Nová Ves</t>
  </si>
  <si>
    <t>Transformace - Domov Sluneční dvůr, p.o. - Jestřebí (Partyzánská 920 14)</t>
  </si>
  <si>
    <t>Centrální depozitář pro PO resortu kultury (Depozitář Český Dub)</t>
  </si>
  <si>
    <t>Modernizace hlavní budovy Severočeského muzea v Liberci - 3. etapa</t>
  </si>
  <si>
    <t>Vlastivědné muzeum ČL_revitalizace tří objektů</t>
  </si>
  <si>
    <t>ZZS LK - Rekonstrukce a přístavba výjezdové základny ZZS LK v Liberci na letišti</t>
  </si>
  <si>
    <t>Revitalizace dolního centra Liberce - Parkovací dům (Parkovací dům, Lávka a kultivace okolí sídla LK)</t>
  </si>
  <si>
    <t>Centrum odborného vzdělávání LK  služeb - Střední odborná škola a střední odborné učiliště, Česká Lípa, 28. října 2707, p.o.</t>
  </si>
  <si>
    <t>v tom  IROP 2021+</t>
  </si>
  <si>
    <t>Centrum odborného vzdělávání strojírenství a robotiky SPŠT Jablonec nad Nisou</t>
  </si>
  <si>
    <t>Centrum odborného vzdělávání LK stavebnictví - SŠ Semily</t>
  </si>
  <si>
    <t>Centrum odborného vzdělávání LK uměleckořemesl. VOŠS a SOŠ Nový Bor</t>
  </si>
  <si>
    <t>Centrum odborného vzdělávání pro obrábění kovů a vstřikování plastů - Střední škola strojní, stavební a dopravní, Liberec</t>
  </si>
  <si>
    <t>Centrum odborného vzdělávání LK zdravotnicko-sociální - SZŠ Turnov</t>
  </si>
  <si>
    <t>Juniorní centrum excelence pro informační bezpečnost</t>
  </si>
  <si>
    <t>Silnice II/294 Rokytnice nad Jizerou (včetně humanizace)</t>
  </si>
  <si>
    <t>Silnice II/290 Roprachtice – Kořenov (zbylé úseky)</t>
  </si>
  <si>
    <t>Silnice II/286 Vítkovice, rekonstrukce silnice a opěrné zdi, 1. etapa</t>
  </si>
  <si>
    <t>Silnice II/292 Benešov u Semil – křižovatka s I/14 (2. etapa), úsek č. 1</t>
  </si>
  <si>
    <t>Silnice II/292 Semily, propojení Bořkovská – Brodská</t>
  </si>
  <si>
    <t>Silnice II/268 Lomnice nad Popelkou - Košťálov</t>
  </si>
  <si>
    <t xml:space="preserve">Silnice II/263 Valteřice - Horní Police </t>
  </si>
  <si>
    <t>Česká Lípa - humanizace průtahu</t>
  </si>
  <si>
    <t>Silnice II/592 Kryštofovo údolí-Křižany</t>
  </si>
  <si>
    <t>ZZS LK - Výjezdová základna Hrádek nad Nisou</t>
  </si>
  <si>
    <t>ZZS LK - Modernizace HW, SW, kom. Infrastruktury</t>
  </si>
  <si>
    <t>ZZS LK - Výstavba nové výjezdové základny Liberec</t>
  </si>
  <si>
    <t>ZZS LK - Výjezdová základna Turnov</t>
  </si>
  <si>
    <t>LRN Cvikov-rozvod  a výroba kyslíku</t>
  </si>
  <si>
    <t>ZZS LK - Výjezdová základna a záložní operační středisko Jablonec n. N.</t>
  </si>
  <si>
    <t>ZZS LK - Výjezdová základna Frýdlant v Čechách</t>
  </si>
  <si>
    <t>Služby sociální péče TEREZA_Úprava stávajících objektů - Benešov u Semil - budova č.p. 180,  č.p. 143</t>
  </si>
  <si>
    <t>Zvýšení kybernetické bezpečnosti KÚLK</t>
  </si>
  <si>
    <t>Rekonstrukce domova mládeže Zeyerova č.p. 31 pro potřeby ZŠ a MŚ pro tělesně postižené</t>
  </si>
  <si>
    <t>Central station - Krajský terminál Liberec</t>
  </si>
  <si>
    <t>Operační program Životní prostředí (OP ŽP)</t>
  </si>
  <si>
    <t>v tom OP ŽP 2014+</t>
  </si>
  <si>
    <t>Snížení energetické náročnosti budovy domova mládeže - Střední zdravotnická škola, Turnov, 28. října 1390, p.o.</t>
  </si>
  <si>
    <t>5.1a Snížení energetické náročnosti budovy jídelny a tělocvičny - Střední škola hospodářská a lesnická, Frýdlant</t>
  </si>
  <si>
    <t>Snížení energetické náročnosti budovy - Základní škola speciální, Semily, Nádražní 213, p.o.</t>
  </si>
  <si>
    <t>Snížení energetické náročnosti budovy domova mládeže ul. 9. května - Střední uměleckoprůmyslová škola sklářská, Kamenický Šenov</t>
  </si>
  <si>
    <t>Udržitelné hospodaření s vodou v Obchodní akademii Česká Lípa</t>
  </si>
  <si>
    <t>Snížení energetické náročnosti budovy - Střední průmyslová škola textilní, Liberec - rekonstrukce střechy budovy dílen</t>
  </si>
  <si>
    <t>Revitalizace zeleně - zahrady - Domov důchodců, Jindřichovice pod Smrkem, p.o.</t>
  </si>
  <si>
    <t>Revitalizace zeleně - areál domova - Domov důchodců, Sloup v Čechách, p.o.</t>
  </si>
  <si>
    <t>Snížení energetické náročnosti - Domov pro seniory, Vratislavice n. N. rekuperace (5.1b)</t>
  </si>
  <si>
    <t>Snížení energetické náročnosti sídla Vlastivědného muzea a galerie v České Lípě</t>
  </si>
  <si>
    <t>Zadržení vody Frýdlantsko II - Nádrže</t>
  </si>
  <si>
    <t>Snížení energetické náročnosti pavilonu v Martinově údolí - Léčebna respiračních nemocí, Cvikov, p.o.</t>
  </si>
  <si>
    <t>Snížení energetické náročnosti jídelny - Gymnázium Česká Lípa</t>
  </si>
  <si>
    <t>Biotop pro ropuchu krátkonohou - Žizníkov</t>
  </si>
  <si>
    <t>Podpora kuňky ohnivé - Stružnické rybníky</t>
  </si>
  <si>
    <t>Podpora kuňky ohnivé - Dolní Ploučnice</t>
  </si>
  <si>
    <t>Snížení energetické náročnosti pavilonu C - Léčebna respiračních nemocí, Cvikov (dětská), p.o.</t>
  </si>
  <si>
    <t>Snížení energetické náročnosti budovy v ulici Pivovarská 80 - Střední škola, Lomnice nad Popelkou, Antala Staška 213, p.o.</t>
  </si>
  <si>
    <t>5.1b Snížení energetické náročnosti budovy jídelny a tělocvičny - Střední škola hospodářská a lesnická, Frýdlant_rekuperace</t>
  </si>
  <si>
    <t>Snížení energetické náročnosti budovy - Základní škola speciální, Semily, Nádražní 213, p.o._rekuperace</t>
  </si>
  <si>
    <t>Nová budova Střední zdravotnické školy v Liberci_PD</t>
  </si>
  <si>
    <t>Revitalizace dolního centra Liberce - zelená střecha (Vegetační střecha_parkovací dům), parkové úpravy</t>
  </si>
  <si>
    <t>Snížení energetické náročnosti pavilonu C - Domov pro seniory, Vratislavice n. N. (5.1a)</t>
  </si>
  <si>
    <t>Snížení energetické náročnosti budovy Tanvaldská - Centrum intervenčních a psychosociálních služeb Libereckého kraje, p.o.</t>
  </si>
  <si>
    <t>FVE - Gymnázium Žitavská, Česká Lípa</t>
  </si>
  <si>
    <t>Frýdlantsko - biokoridor Supí Vrch - Bažantnice</t>
  </si>
  <si>
    <t>APOSS - změna zdroje vytápění objektu Zeyerova</t>
  </si>
  <si>
    <t>NPO</t>
  </si>
  <si>
    <t>v tom</t>
  </si>
  <si>
    <t>Udržitelné hospodaření s vodou Střední průmyslová škola Česká Lípa</t>
  </si>
  <si>
    <t>DD Velké Hamry - přístavba</t>
  </si>
  <si>
    <t>Hudební kulturně kreativní centrum Lidové sady</t>
  </si>
  <si>
    <t>FVE - Gymnázium Dr. A. Randy Jablonec nad Nisou</t>
  </si>
  <si>
    <t>FVE - SPŠT Jablonec n. N. Belgická 4852</t>
  </si>
  <si>
    <t>FVE - SOŠ Liberec Jablonecká 999</t>
  </si>
  <si>
    <t>FVE - SZŠ a SOŠ Česká Lípa</t>
  </si>
  <si>
    <t>FVE - ZŠ a MŠ logopedická Liberec</t>
  </si>
  <si>
    <t>FVE - Domov důchodců Rokytnice nad Jizerou</t>
  </si>
  <si>
    <t>FVE - Obchodní akademie Česká Lípa</t>
  </si>
  <si>
    <t>FVE - SŠ gastronomie a služeb Liberec Dvorská</t>
  </si>
  <si>
    <t>FVE - KÚLK - budova D</t>
  </si>
  <si>
    <t>FVE - bývalé vojenské letiště Ralsko</t>
  </si>
  <si>
    <t>Strategie rozvoje kultury, kulturního dědictví a KKOLK 2023-2028</t>
  </si>
  <si>
    <t>Smart akcelerátor Libereckého kraje II_LK</t>
  </si>
  <si>
    <t>SALK II-AV-TUL Excellence Hubs</t>
  </si>
  <si>
    <t>SALK II-AV-TUL NCK 3D tisk</t>
  </si>
  <si>
    <t>Strategické plánování rozvoje vzdělávací soustavy Libereckého kraje II  (krajský akční plán rozvoje vzdělávání LK)</t>
  </si>
  <si>
    <t>Strategické plánování rozvoje vzdělávací soustavy Libereckého kraje I  (krajský akční plán rozvoje vzdělávání LK)</t>
  </si>
  <si>
    <t>Naplňování krajského akčního plánu rozvoje vzdělávání Libereckého kraje II (NAKAP LK II)</t>
  </si>
  <si>
    <t>NAKAP LK II _příspěvkové organizace LK (jmenovité projekty)</t>
  </si>
  <si>
    <t xml:space="preserve">Smart akcelerátor Libereckého kraje III </t>
  </si>
  <si>
    <t>7/6</t>
  </si>
  <si>
    <t>Veletrh KONVENT'A 2022  - pozvánka do Libereckého kraje (názvy původní_Veletrh KONVENT'A 2020  (Veletrh KONVENT'A 2021) - pozvánka do Libereckého kraje (dříve Vyrobeno v Libereckém kraji))</t>
  </si>
  <si>
    <t>"Jsme s vámi - společně pro Ukrajinu"  /LK jako partner/</t>
  </si>
  <si>
    <t>Škola a sklo - inkubátor na cestě do života (inkubátor výtvarných talentů 160)</t>
  </si>
  <si>
    <t>Silnice III/2716 Rynoltice - Hrádek nad Nisou</t>
  </si>
  <si>
    <t>Za společným dědictvím na kole i pěšky</t>
  </si>
  <si>
    <t>Kompetence 4.0 - VOŠM a OA Jablonec nad Nisou</t>
  </si>
  <si>
    <t>Kompetence 4.0 - SPŠSaE, Liberec</t>
  </si>
  <si>
    <t>IROP a TOP</t>
  </si>
  <si>
    <t>Finanční vypořádání - FÚ - Inovační centrum</t>
  </si>
  <si>
    <t>OP PIK</t>
  </si>
  <si>
    <t>Digitální technická mapa Libereckého kraje</t>
  </si>
  <si>
    <t>Inovační centrum - podnikatelský inkubátor Libereckého kraje - Rekonstrukce budovy "D"</t>
  </si>
  <si>
    <t>OP nadnárodní spolupráce</t>
  </si>
  <si>
    <t>Česko-německé vztahy očima dítěte /projekt Severočeského muzea v Liberci - partner bez fnanční účasti/</t>
  </si>
  <si>
    <t>OP technická pomoc</t>
  </si>
  <si>
    <t>Regionální stálá konference Libereckého kraje IV</t>
  </si>
  <si>
    <t>OP zaměstnanost</t>
  </si>
  <si>
    <t>Systémová podpora práce s rodinou v Libereckém kraji</t>
  </si>
  <si>
    <t xml:space="preserve">Jiné </t>
  </si>
  <si>
    <t>Potravinová pomoc dětem  v LK 6 rezerva</t>
  </si>
  <si>
    <t>Potravinová pomoc dětem  v LK 7 rezerva</t>
  </si>
  <si>
    <t>Potravinová pomoc dětem  v LK 7 (příjemci - školy)</t>
  </si>
  <si>
    <t>Osvětová kampaň: Jak správně topit</t>
  </si>
  <si>
    <t>Kotlíkové dotace</t>
  </si>
  <si>
    <t>Kotlíkové dotace v Libereckém kraji  III - ÚZ 106515974</t>
  </si>
  <si>
    <t>Kotlíkové dotace v Libereckém kraji  III - NZÚ - ÚZ 106515972         - žadatelé 2020</t>
  </si>
  <si>
    <t>Kotlíkové dotace v Libereckém kraji  III - NZÚ - ÚZ 106515972         - žadatelé 2021</t>
  </si>
  <si>
    <t>Kotlíkové dotace v Libereckém kraji - II etapa - IV</t>
  </si>
  <si>
    <t>Kotlíkové dotace v Libereckém kraji  III -  ÚZ 106515974 - rezervy investičních výdajů</t>
  </si>
  <si>
    <t>Kotlíkové dotace v Libereckém kraji  III - NZÚ - administrace (platy zaměstnanců) NZÚ</t>
  </si>
  <si>
    <t>Kotlíkové dotace v Libereckém kraji  III - NIV - NZÚ - administrace (platy zaměstnanců) NZÚ</t>
  </si>
  <si>
    <t>Kotlíkové dotace v Libereckém kraji  II - administrace (platy zaměstnanců) r. 2017</t>
  </si>
  <si>
    <t>Kotlíkové dotace v Libereckém kraji  IV - NIV_spolufin. LK (Administrace - platy)</t>
  </si>
  <si>
    <t>Kotlíkové dotace v Libereckém kraji  IV - INV_rezerva</t>
  </si>
  <si>
    <t>Kotlíkové dotace v Libereckém kraji  IV - ÚZ 148515016         - žadatelé 2022</t>
  </si>
  <si>
    <t>Přehled splátek jistin a úroků z úvěrů přijatých Libereckým krajem uhrazených                                             v roce 2022</t>
  </si>
  <si>
    <t>Modernizace KNL I. et. - úhrada úroků</t>
  </si>
  <si>
    <t xml:space="preserve">Modernizace KNL I.et. - Deloitte-poradenství </t>
  </si>
  <si>
    <r>
      <t xml:space="preserve"> * v roce 2022 byla realizována úhrada řádné splátky jistiny </t>
    </r>
    <r>
      <rPr>
        <b/>
        <sz val="9"/>
        <rFont val="Arial"/>
        <family val="2"/>
        <charset val="238"/>
      </rPr>
      <t xml:space="preserve">ve výši 46 875 tis. Kč a úhrada mimořádné splátky ve výši  187 470,9 tis. Kč </t>
    </r>
    <r>
      <rPr>
        <sz val="9"/>
        <rFont val="Arial"/>
        <family val="2"/>
        <charset val="238"/>
      </rPr>
      <t xml:space="preserve">z úvěru "Revitalizace pozemních komunikací na území LK" , a to </t>
    </r>
    <r>
      <rPr>
        <b/>
        <sz val="9"/>
        <rFont val="Arial"/>
        <family val="2"/>
        <charset val="238"/>
      </rPr>
      <t>prostřednictvím třídy 8 - Financování</t>
    </r>
  </si>
  <si>
    <t>Zdroje rozpočtu Sociálního fondu kraje 2022</t>
  </si>
  <si>
    <t>Výdaje sociálního fondu 2022 celkem</t>
  </si>
  <si>
    <t>Zdroje sociálního fondu 2022 celkem</t>
  </si>
  <si>
    <t>Saldo zdrojů a výdajů Sociálního fondu kraje 2022</t>
  </si>
  <si>
    <t>Saldo zdrojů a výdajů sociálního fondu kraje 2022</t>
  </si>
  <si>
    <t>zdroje 2022</t>
  </si>
  <si>
    <t>výdaje 2022</t>
  </si>
  <si>
    <t>zůstatek účtu SF k 31.12.2022</t>
  </si>
  <si>
    <t>zůstatek fin. prostředků na účtu SF k 1.1. 2022</t>
  </si>
  <si>
    <t>Zdroje rozpočtu Dotačního fondu kraje 2022</t>
  </si>
  <si>
    <t>Výdaje rozpočtu Dotačního fondu kraje 2022</t>
  </si>
  <si>
    <t>Saldo zdrojů a výdajů Dotačního fondu kraje 2022</t>
  </si>
  <si>
    <t>zůstatek účtu DF k 31.12.2022</t>
  </si>
  <si>
    <t>Saldo zdrojů a výdajů dotačního fondu kraje 2022</t>
  </si>
  <si>
    <t>Výdaje dotačního fondu 2022 celkem</t>
  </si>
  <si>
    <t>Zdroje dotačního fondu 2022 celkem</t>
  </si>
  <si>
    <t>zůstatek fin. prostředků DF k 1.1. 2022</t>
  </si>
  <si>
    <t>příděl do fondu z rozpočtu kraje 2022 (převody ze ZBÚ)</t>
  </si>
  <si>
    <t>příděl do fondu z mezd, platů a odměn zaměstnanců a zastupitelů 2022 (převody ze ZBÚ)</t>
  </si>
  <si>
    <t>Zdroje krizového fondu 2022 celkem</t>
  </si>
  <si>
    <t>2.8 Podpora dodatečné instalace akum.nádoby-kotle</t>
  </si>
  <si>
    <t>HZS LK-vysoušeče</t>
  </si>
  <si>
    <t>HZS LK - vozidlo kynologické záchranné skupiny</t>
  </si>
  <si>
    <t>Obec Klokočí - zabezpečení sesuvu skalního bloku</t>
  </si>
  <si>
    <t>HZS LK - terénní vozidla</t>
  </si>
  <si>
    <t>projektová dokumentace pro realizaci stavby</t>
  </si>
  <si>
    <t>nákup 50 ks batohů obcím pro JSDHO LK</t>
  </si>
  <si>
    <t>finanční dar - Oblastní spolek ČČK Liberec</t>
  </si>
  <si>
    <t>Nouzový stav I. - Ukrajina - KACPU</t>
  </si>
  <si>
    <t>fin.dar - humanitární pomoc KNL a.s. - Ukrajina</t>
  </si>
  <si>
    <t>věcný dar  - generátor</t>
  </si>
  <si>
    <t>finanční dar - určování nových mutací viru SARS-CoV-2</t>
  </si>
  <si>
    <t>finanční dar - náklady vypravitele převoz řemřelého COVID</t>
  </si>
  <si>
    <t>stav pandemické pohotovosti (COVID-19)</t>
  </si>
  <si>
    <t>reko bývalého areálu Skloexport Liberec - ubytování</t>
  </si>
  <si>
    <t>ubytování kompenzační příspěvek  (336 poskytovatelů)</t>
  </si>
  <si>
    <t xml:space="preserve">přijatá dotace KACPU </t>
  </si>
  <si>
    <t>kompenzační příspěvek pro kraje - ubytování osob z Ukrajiny</t>
  </si>
  <si>
    <t>Výdaje rozpočtu Krizového fondu kraje 2022</t>
  </si>
  <si>
    <t>Zdroje rozpočtu Krizového fondu kraje 2022</t>
  </si>
  <si>
    <t>Saldo zdrojů a výdajů Krizového fondu kraje 2022</t>
  </si>
  <si>
    <t>Výdaje krizového fondu 2022 celkem</t>
  </si>
  <si>
    <t>Saldo zdrojů a výdajů krizového fondu kraje 2022</t>
  </si>
  <si>
    <t>Zdroje rozpočtu fondu Turow 2022</t>
  </si>
  <si>
    <t>Výdaje fondu 2022 celkem</t>
  </si>
  <si>
    <t>Zdroje fondu 2022 celkem</t>
  </si>
  <si>
    <t>Výdaje rozpočtu fondu Turow 2022</t>
  </si>
  <si>
    <t xml:space="preserve">Saldo zdrojů a výdajů fondu Turow 2022 </t>
  </si>
  <si>
    <t>finanční dar dle dohody od Polského státu</t>
  </si>
  <si>
    <t>finanční dar PGE foundation (PL)</t>
  </si>
  <si>
    <t>opatření k řešení dopadů dolu Turow,PGE-dar</t>
  </si>
  <si>
    <t>opatření k řešení dopadů dolu Turow,PL-dohoda</t>
  </si>
  <si>
    <t>zůstatek účtu LF k 31.12.2022</t>
  </si>
  <si>
    <t>Saldo zdrojů a výdajů LF kraje 2022</t>
  </si>
  <si>
    <t xml:space="preserve">Výsledek hospodaření předch. účetních období </t>
  </si>
  <si>
    <t>432</t>
  </si>
  <si>
    <t>Přehled inventarizací ověřených skutečných stavů majetku a závazků Libereckého kraje ke dni 31. 12. 2022</t>
  </si>
  <si>
    <t>inventarizacemi ověřených skutečných stavů majetku předaného k hospodaření příspěvkovým organizacím ke dni 31. 12. 2022</t>
  </si>
  <si>
    <t>Schválený rozpočet příjmů Libereckého kraje na rok 2022</t>
  </si>
  <si>
    <t>ZÁVĚREČNÝ ÚČET 2022</t>
  </si>
  <si>
    <t>Schválený rozpočet výdajů Libereckého kraje na rok 2022</t>
  </si>
  <si>
    <t>Bilance rozpisu rozpočtu kraje 2022 - příjmy a výdaje</t>
  </si>
  <si>
    <t>Přijatá rozpočtová opatření upravující schválený rozpočet 2022</t>
  </si>
  <si>
    <t>Tvorba příjmů upraveného rozpočtu kraje 2022</t>
  </si>
  <si>
    <t>Přehled akcí spolufinancovaných z prostředků EU 2022</t>
  </si>
  <si>
    <t>Přehled úhrady úroků a jistin z úvěrů kraje v roce 2022</t>
  </si>
  <si>
    <t>Čerpání účelových dotací podléhajících finančnímu vypořádání za rok 2022</t>
  </si>
  <si>
    <t>Přehled poskytnutých účelových dotací nevypořádávaných za rok 2022</t>
  </si>
  <si>
    <t>Příspěvkové organizace s nezáporným výsledkem hospodaření za rok 2022</t>
  </si>
  <si>
    <t>Příspěvkové organizace se záporným výsledkem hospodaření za rok 2022</t>
  </si>
  <si>
    <t>Sociální fond kraje za rok 2022</t>
  </si>
  <si>
    <t>Dotační fond kraje za rok 2022</t>
  </si>
  <si>
    <t>Krizový fond kraje za rok 2022</t>
  </si>
  <si>
    <t>Lesnický fond kraje za rok 2022</t>
  </si>
  <si>
    <t>Fond ochrany vod kraje za rok 2022</t>
  </si>
  <si>
    <t>Stav majetku a závazků kraje zjištěný inventarizací k 31.12.2022</t>
  </si>
  <si>
    <t>Inventarizace majetku kraje svěřeného k využití přísp. organizacím k 31.12.2022</t>
  </si>
  <si>
    <t>Výsledek rozpočtového hospodaření Libereckého kraje k 31.12.2022</t>
  </si>
  <si>
    <t>Přehled majetkových účastí k 31.12.2022</t>
  </si>
  <si>
    <t xml:space="preserve">č e r v e n   2 0 2 3 </t>
  </si>
  <si>
    <t xml:space="preserve"> k 31.12.2022</t>
  </si>
  <si>
    <t>rozdělení zlepšeného HV 2022</t>
  </si>
  <si>
    <t>547/23/RK</t>
  </si>
  <si>
    <t>schválena dne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</si>
  <si>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</si>
  <si>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</si>
  <si>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</si>
  <si>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</si>
  <si>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</si>
  <si>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</si>
  <si>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</si>
  <si>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</si>
  <si>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</si>
  <si>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</si>
  <si>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</si>
  <si>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</si>
  <si>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</si>
  <si>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</si>
  <si>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1452</t>
  </si>
  <si>
    <t>1418</t>
  </si>
  <si>
    <t>1420</t>
  </si>
  <si>
    <t>1421</t>
  </si>
  <si>
    <t>1422</t>
  </si>
  <si>
    <t>1424</t>
  </si>
  <si>
    <t>1425</t>
  </si>
  <si>
    <t>1426</t>
  </si>
  <si>
    <t>1427</t>
  </si>
  <si>
    <t>1428</t>
  </si>
  <si>
    <t>1429</t>
  </si>
  <si>
    <t>1430</t>
  </si>
  <si>
    <t>1432</t>
  </si>
  <si>
    <t>1433</t>
  </si>
  <si>
    <t>1434</t>
  </si>
  <si>
    <t>1436</t>
  </si>
  <si>
    <t>1437</t>
  </si>
  <si>
    <t>1438</t>
  </si>
  <si>
    <t>1440</t>
  </si>
  <si>
    <t>1442</t>
  </si>
  <si>
    <t>1443</t>
  </si>
  <si>
    <t>1448</t>
  </si>
  <si>
    <t>1450</t>
  </si>
  <si>
    <t>1455</t>
  </si>
  <si>
    <t>1456</t>
  </si>
  <si>
    <t>1457</t>
  </si>
  <si>
    <t>1459</t>
  </si>
  <si>
    <t>1460</t>
  </si>
  <si>
    <t>1462</t>
  </si>
  <si>
    <t>1463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</si>
  <si>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</si>
  <si>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</si>
  <si>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</si>
  <si>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</si>
  <si>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</si>
  <si>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</si>
  <si>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</si>
  <si>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</si>
  <si>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</si>
  <si>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1491</t>
  </si>
  <si>
    <t>1492</t>
  </si>
  <si>
    <t>1493</t>
  </si>
  <si>
    <t>1494</t>
  </si>
  <si>
    <t>1497</t>
  </si>
  <si>
    <t>1498</t>
  </si>
  <si>
    <t>ORG-NUM</t>
  </si>
  <si>
    <t>usnese- ním číslo</t>
  </si>
  <si>
    <t>HV 2022                 (v Kč)</t>
  </si>
  <si>
    <t>Příspěvkové organizace se zlepšeným (resp. nezáporným) hospodářským výsledkem roku 2022</t>
  </si>
  <si>
    <t>Příspěvkové organizace se zhoršeným hospodářským výsledkem roku 2022</t>
  </si>
  <si>
    <t>ztráta z hospodaření 2022</t>
  </si>
  <si>
    <t>567/23/RK</t>
  </si>
  <si>
    <t>procentní podíl přídělů do fondů z celkového hospodářského výsledku* (%) - resort životního prostředí</t>
  </si>
  <si>
    <t>654/23/RK</t>
  </si>
  <si>
    <t>460/23/RK</t>
  </si>
  <si>
    <t>459/23/RK</t>
  </si>
  <si>
    <t>488/23/RK</t>
  </si>
  <si>
    <t xml:space="preserve">Denní a pobytové sociální služby Česká Lípa </t>
  </si>
  <si>
    <t>č. ř.</t>
  </si>
  <si>
    <t>úč.znak</t>
  </si>
  <si>
    <t>poskytnuto 2022</t>
  </si>
  <si>
    <t>čerpáno 2022</t>
  </si>
  <si>
    <t>1.</t>
  </si>
  <si>
    <t>Podpora koord.rom.poradců</t>
  </si>
  <si>
    <t>Výkon sociální práce</t>
  </si>
  <si>
    <t>2.</t>
  </si>
  <si>
    <t>Podpora poskyt. soc. služeb</t>
  </si>
  <si>
    <t>3.</t>
  </si>
  <si>
    <t>Přísp.pro děti vyžad.okamž.p.</t>
  </si>
  <si>
    <t>4.</t>
  </si>
  <si>
    <t>Sociální služby-řešení potřeb</t>
  </si>
  <si>
    <t>Dotace  ZOO a botan.zahrad.</t>
  </si>
  <si>
    <t>Program péče o krajinu</t>
  </si>
  <si>
    <t xml:space="preserve"> Kapitola 315 – Ministerstvo životního prostředí</t>
  </si>
  <si>
    <t>17059</t>
  </si>
  <si>
    <t>Revitalizace území-regenerace brownfieldů</t>
  </si>
  <si>
    <t>Ztráta dopravce z prov.veř.os.dr.dopr</t>
  </si>
  <si>
    <t>Národní plán obnovy - doučování</t>
  </si>
  <si>
    <t>Národní plán obnovy - digitální učební pomůcky</t>
  </si>
  <si>
    <t>Národní plán obnovy - prevence digitální propasti</t>
  </si>
  <si>
    <t>Adaptační skupiny pro děti UK</t>
  </si>
  <si>
    <t>5.</t>
  </si>
  <si>
    <t>Dotace pro soukr.školy a zař.</t>
  </si>
  <si>
    <t>6.</t>
  </si>
  <si>
    <t>7.</t>
  </si>
  <si>
    <t>8.</t>
  </si>
  <si>
    <t>Přímé nákl.pro sport.gymnázia</t>
  </si>
  <si>
    <t>ISO II/A zabezpečení objektů - inv.</t>
  </si>
  <si>
    <t>Neinvestiční dotace MZ ČR</t>
  </si>
  <si>
    <t>Volba prezidenta ČR - příprava</t>
  </si>
  <si>
    <t>Syst.dotace na protiradonová opatř.</t>
  </si>
  <si>
    <t>Volby do ZO  + 1/3 Senátu PČR</t>
  </si>
  <si>
    <t>Přehled čerpání účelových dotací podléhajících finančnímu vypořádání                                                       v rozpočtu kraje 2022</t>
  </si>
  <si>
    <t>Ministertvo životního prostředí</t>
  </si>
  <si>
    <t>Přehled poskytnutých účelových dotací v roce 2022, které podléhají vypořádání s poskytovatelem v následujících rozpočtových obdobích nebo jsou proplaceny zpětně za již vynaložené výdaje kraje a účelových dotací poskytnutých ze státních fondů</t>
  </si>
  <si>
    <t>OPŽP 2021-2027 – EU, neinv.</t>
  </si>
  <si>
    <t xml:space="preserve">OPŽP 2021-2027-EU, inv.  </t>
  </si>
  <si>
    <t xml:space="preserve">Program Obchůdek 2021+ </t>
  </si>
  <si>
    <t xml:space="preserve">OP JAK - EU , neinv. </t>
  </si>
  <si>
    <t>OP JAK - CZ, neinv.</t>
  </si>
  <si>
    <t xml:space="preserve">NPO - podpora škol soc. znevýh.žáků, EU, neinv.  </t>
  </si>
  <si>
    <t>Přehled poskytnutých účelových dotací v roce 2022, které podléhají vypořádání s poskytovatelem v následujících rozpočtových obdobích nebo jsou proplaceny  zpětně za již vynaložené výdaje kraje a účelových dotací poskytnutých ze státních fondů</t>
  </si>
  <si>
    <t>Rekapitulace poskytnutých dotací podle resortů za rok 2022</t>
  </si>
  <si>
    <t xml:space="preserve">spolufin.opatření řešení dopadů rozš. těžby Turów - akce </t>
  </si>
  <si>
    <t>Výdaje rozpočtu Fondu ochrany vod kraje 2022</t>
  </si>
  <si>
    <t>Saldo zdrojů a výdajů Fondu ochrany vod kraje 2022</t>
  </si>
  <si>
    <t>zůstatek fin. prostředků FOV k 1.1. 2022</t>
  </si>
  <si>
    <t>Zdroje fondu ochrany vod 2022 celkem</t>
  </si>
  <si>
    <t>Zdroje rozpočtu Fondu ochrany vod kraje 2022</t>
  </si>
  <si>
    <t xml:space="preserve">* zůstatek finančních prostředků na účtu Fondu ochrany vod kraje z roku 2022 byl v roce 2023 zapojen ke krytí výdajové kapitoly 93208 - Fondu ochrany vod kraje ve výši ve výši 42 470,74  tis. Kč rozpočtovým opatřením č. 22/23 </t>
  </si>
  <si>
    <t>zůstatek fin. prostředků LF k 1.1. 2022</t>
  </si>
  <si>
    <t>Zdroje lesnického fondu 2022 celkem</t>
  </si>
  <si>
    <t>Výdaje lesnického fondu 2022 celkem</t>
  </si>
  <si>
    <t xml:space="preserve">Saldo zdrojů a výdajů Lesnického fondu kraje 2022 </t>
  </si>
  <si>
    <t>Výdaje rozpočtu Lesnického fondu kraje 2022</t>
  </si>
  <si>
    <t>Zdroje rozpočtu Lesnického fondu kraje 2022</t>
  </si>
  <si>
    <t xml:space="preserve">* zůstatek finančních prostředků na účtu Lesnického fondu kraje z roku 2022 byl v roce 2023 zapojen ke krytí výdajové kapitoly 93408 - Lesnického fondu kraje ve výši ve výši 3 884,28  tis. Kč rozpočtovým opatřením č. 22/23 </t>
  </si>
  <si>
    <t>Saldo zdrojů a výdajů FOV kraje 2022</t>
  </si>
  <si>
    <t>Výdaje fondu ochrany vod 2022 celkem</t>
  </si>
  <si>
    <t>Výdaje schváleného rozpočtu kraje 2022 celkem včetně financování</t>
  </si>
  <si>
    <t>Přijatá rozpočtová opatření  a jejich vliv na celkový objem schváleného rozpočtu kraje 2022</t>
  </si>
  <si>
    <t>22</t>
  </si>
  <si>
    <t>úprava ukazatelů v kap. 91701 - poskytnutí peněžitých darů</t>
  </si>
  <si>
    <t>59/22/RK</t>
  </si>
  <si>
    <t>poskytnutí individ. dotací z kap. 91702 - Obchůdek 2021+</t>
  </si>
  <si>
    <t>32/22/ZK</t>
  </si>
  <si>
    <t>94/22/RK</t>
  </si>
  <si>
    <t>poskytnutí individ. dotací z kap. 91705 - protidrogová politika</t>
  </si>
  <si>
    <t>25/22/ZK</t>
  </si>
  <si>
    <t>zapojení prostř. z roku 2021 na výdaje 2022, Dotační fond, kap. 92609</t>
  </si>
  <si>
    <t>11/22/RK</t>
  </si>
  <si>
    <t>zapojení prostř. z roku 2021 na výdaje 2022, kap. 91402, 92302 a 92314</t>
  </si>
  <si>
    <t>29/22/RK</t>
  </si>
  <si>
    <t>zapojení prostř. z roku 2021 na výdaje 2022, kap. 91604</t>
  </si>
  <si>
    <t>65/22/RK</t>
  </si>
  <si>
    <t>zapojení prostř. z roku 2021 na výdaje 2022, kap. 92014</t>
  </si>
  <si>
    <t>102/22/RK</t>
  </si>
  <si>
    <t>zapojení prostř. z roku 2021 na výdaje 2022, kap. 91209, 92009, 92014 a 92409</t>
  </si>
  <si>
    <t>73/22/RK</t>
  </si>
  <si>
    <t>123/22/mRK</t>
  </si>
  <si>
    <t>zapojení prostř. z roku 2021 na výdaje 2022, kap. 91702 a Dotační fond, kap. 92602</t>
  </si>
  <si>
    <t>91/22/RK</t>
  </si>
  <si>
    <t>zapojení prostř. z roku 2021 na výdaje 2022, kap. 92304</t>
  </si>
  <si>
    <t>66/22/RK</t>
  </si>
  <si>
    <t>zapojení prostř. z roku 2021 na výdaje 2022, kap. 92004</t>
  </si>
  <si>
    <t>67/22/RK</t>
  </si>
  <si>
    <t>zapojení prostř. z roku 2021 na výdaje 2022, kap. 91207</t>
  </si>
  <si>
    <t>86/22/RK</t>
  </si>
  <si>
    <t>zapojení prostř. z roku 2021 na výdaje 2022, kap. 92305</t>
  </si>
  <si>
    <t>70/22/RK</t>
  </si>
  <si>
    <t>zapojení prostř. z roku 2021 na výdaje 2022, kap. 91208, 91408, 91708 a 92008</t>
  </si>
  <si>
    <t>90/22/RK</t>
  </si>
  <si>
    <t>zapojení prostř. z roku 2021 na výdaje 2022, kap. 91401 a Krizový fond, kap. 93101</t>
  </si>
  <si>
    <t>60/22/RK</t>
  </si>
  <si>
    <t>zapojení prostř. z roku 2021 na výdaje 2022, Dotační fond, kap. 92601</t>
  </si>
  <si>
    <t>61/22/RK</t>
  </si>
  <si>
    <t>poskytnutí dotace z Krizového fondu, kap. 93101</t>
  </si>
  <si>
    <t>41/22/ZK</t>
  </si>
  <si>
    <t>zapojení vyšších daňových příjmů za rok 2021 (HV I.) na výdaje 2022 resortů v kap. 912, 913,914, 917, 917, 919, 920, 923 a 932</t>
  </si>
  <si>
    <t>37/22/ZK</t>
  </si>
  <si>
    <t>úprava ukazatelů v kap. 91204 - účelové příspěvky PO - školství, Stipendijní program</t>
  </si>
  <si>
    <t>155/22/RK</t>
  </si>
  <si>
    <t>167/22/RK</t>
  </si>
  <si>
    <t>poskytnutí dotací z FOV, kap. 93208</t>
  </si>
  <si>
    <t>79/22/ZK</t>
  </si>
  <si>
    <t>184/22/RK</t>
  </si>
  <si>
    <t>zapojení prostř. z roku 2021 na výdaje 2022, kap. 91204</t>
  </si>
  <si>
    <t>153/22/RK</t>
  </si>
  <si>
    <t>zapojení prostř. z roku 2021 na výdaje 2022, DF kap. 92608 a 92602</t>
  </si>
  <si>
    <t>182/22/RK</t>
  </si>
  <si>
    <t>zapojení prostř. z roku 2021 na výdaje 2022, kap. 93208 a 93408</t>
  </si>
  <si>
    <t>183/22/RK</t>
  </si>
  <si>
    <t>154/22/RK</t>
  </si>
  <si>
    <t>dotace z MF, zapojení do kap. 91702</t>
  </si>
  <si>
    <t>164/22/RK</t>
  </si>
  <si>
    <t>zapojení prostř. z roku 2021 na výdaje 2022, kap. 91412 a 92012</t>
  </si>
  <si>
    <t>210/22/RK</t>
  </si>
  <si>
    <t>12-informatika</t>
  </si>
  <si>
    <t>zapojení prostř. z roku 2021 na výdaje 2022, kap. 921421</t>
  </si>
  <si>
    <t>149/22/RK</t>
  </si>
  <si>
    <t>zapojení prostř. z roku 2021 na výdaje 2022, kap. 91721</t>
  </si>
  <si>
    <t>150/22/RK</t>
  </si>
  <si>
    <t>zapojení prostř. z roku 2021 na výdaje 2022, kap. 91406</t>
  </si>
  <si>
    <t>190/22/RK</t>
  </si>
  <si>
    <t>zapojení prostř. z roku 2021 na výdaje 2022, kap. 92302 a 92314</t>
  </si>
  <si>
    <t>251/22/RK</t>
  </si>
  <si>
    <t>zapojení prostř. z roku 2021 na výdaje 2022, kap. 91206</t>
  </si>
  <si>
    <t>191/22/RK</t>
  </si>
  <si>
    <t>zapojení prostř. z roku 2021 na výdaje 2022, kap. 91706</t>
  </si>
  <si>
    <t>192/22/RK</t>
  </si>
  <si>
    <t>zapojení prostř. z roku 2021 na výdaje 2022, kap. 91407 a 91707</t>
  </si>
  <si>
    <t>161/22/RK</t>
  </si>
  <si>
    <t>zapojení prostř. z roku 2021 na výdaje 2022, kap. 92607</t>
  </si>
  <si>
    <t>162/22/RK</t>
  </si>
  <si>
    <t>zapojení prostř. z roku 2021 na výdaje 2022, kap. 91205, 91405, 92005 a 92605</t>
  </si>
  <si>
    <t>214/22/RK</t>
  </si>
  <si>
    <t>179/22/RK</t>
  </si>
  <si>
    <t>zapojení prostř. z roku 2021 na výdaje 2022, kap. 91015, 91115 a 92015</t>
  </si>
  <si>
    <t>209/22/RK</t>
  </si>
  <si>
    <t>zapojení prostř. z roku 2021 na výdaje 2022, kap. 91504 a 91704</t>
  </si>
  <si>
    <t>231/22/RK</t>
  </si>
  <si>
    <t>232/22/RK</t>
  </si>
  <si>
    <t>zapojení prostř. z roku 2021 na výdaje 2022, kap. 92604</t>
  </si>
  <si>
    <t>233/22/RK</t>
  </si>
  <si>
    <t>234/22/RK</t>
  </si>
  <si>
    <t>208/22/RK</t>
  </si>
  <si>
    <t>zapojení prostř. z roku 2021 na výdaje 2022, kap. 92006</t>
  </si>
  <si>
    <t>276/22/RK</t>
  </si>
  <si>
    <t>poskytnutí dotací z DF, kap. 92607 - stavebně histor. průzkum</t>
  </si>
  <si>
    <t>109/22/ZK</t>
  </si>
  <si>
    <t>213/22/RK</t>
  </si>
  <si>
    <t>243/22/RK</t>
  </si>
  <si>
    <t>293/22/mRK</t>
  </si>
  <si>
    <t>326/22/RK</t>
  </si>
  <si>
    <t>navýšení příjmů, zapojení do kap. 91115</t>
  </si>
  <si>
    <t>94/22/ZK</t>
  </si>
  <si>
    <t>zapojení prostř. z roku 2021 na výdaje 2022, kap. 91408</t>
  </si>
  <si>
    <t>358/22/RK</t>
  </si>
  <si>
    <t>327/22/RK</t>
  </si>
  <si>
    <t>328/22/RK</t>
  </si>
  <si>
    <t>poskytnutí dotaci z kap. 91709 - LPS</t>
  </si>
  <si>
    <t>104/22/ZK</t>
  </si>
  <si>
    <t>316/22/RK</t>
  </si>
  <si>
    <t>poskytnutí individ. dotace z kap. 91707</t>
  </si>
  <si>
    <t>347/22/RK</t>
  </si>
  <si>
    <t>65/22/ZK</t>
  </si>
  <si>
    <t>poskytnutí dotací z LF, kap. 93408</t>
  </si>
  <si>
    <t>114/22/ZK</t>
  </si>
  <si>
    <t>379/22/RK</t>
  </si>
  <si>
    <t>poskytnutí individ. dotací z kap. 91701</t>
  </si>
  <si>
    <t>303/22/RK</t>
  </si>
  <si>
    <t>zapojení prostř. z roku 2021 na výdaje 2022, kap. 91701</t>
  </si>
  <si>
    <t>304/22/RK</t>
  </si>
  <si>
    <t>úprava ukazatelů a poskytnutí indiv.dotace, kap. 91204, 91504 a 91704</t>
  </si>
  <si>
    <t>107/22/ZK</t>
  </si>
  <si>
    <t>351/22/RK</t>
  </si>
  <si>
    <t>329/22/RK</t>
  </si>
  <si>
    <t>355/22/RK</t>
  </si>
  <si>
    <t>420/22/RK</t>
  </si>
  <si>
    <t>poskytnutí indiv. dotace z kap. 91704</t>
  </si>
  <si>
    <t>125/22/ZK</t>
  </si>
  <si>
    <t>127/22/ZK</t>
  </si>
  <si>
    <t>navýšení příjmů - dar, zapojeno do kap. 92708 - Fond Turow</t>
  </si>
  <si>
    <t>118/22/ZK</t>
  </si>
  <si>
    <t>122/22/ZK</t>
  </si>
  <si>
    <t>navýšení příjmů a zapojení prostř. z roku 2021 na výdaje 2022, kap. 923</t>
  </si>
  <si>
    <t>402/22/RK</t>
  </si>
  <si>
    <t>zapojení prostř. z roku 2021 na výdaje 2022, vypořádání peněžních fondů kap. 92515, 92609 a 92606</t>
  </si>
  <si>
    <t>403/22/RK</t>
  </si>
  <si>
    <t>navýšení příjmů a zapojení prostř. z roku 2021 na výdaje 2022, finanční vypořádání dotací se SR kap. 91115, 91604, 91705, 91709 a 91421</t>
  </si>
  <si>
    <t>404/22/RK</t>
  </si>
  <si>
    <t>navýšení příjmů a zapojení prostř. z roku 2021 a přesun z kap 91903 kap. na výdaje na energie do  kap. 91115, 91415 a 913</t>
  </si>
  <si>
    <t>121/22/ZK</t>
  </si>
  <si>
    <t>poskytnutí dotací z DF, kap. 92604 - školství a mládež</t>
  </si>
  <si>
    <t>128/22/ZK</t>
  </si>
  <si>
    <t>491/22/mRK</t>
  </si>
  <si>
    <t>421/22/RK</t>
  </si>
  <si>
    <t>poskytnutí individ. dotace z kap. 91708</t>
  </si>
  <si>
    <t>448/22/RK</t>
  </si>
  <si>
    <t>poskytnutí individ. dotace z kap. 91709</t>
  </si>
  <si>
    <t>396/22/RK</t>
  </si>
  <si>
    <t>434/22/RK</t>
  </si>
  <si>
    <t>poskytnutí dotace  z kap. 92302-SALK II- AV</t>
  </si>
  <si>
    <t>435/22/RK</t>
  </si>
  <si>
    <t>452/22/RK</t>
  </si>
  <si>
    <t>přesun z kap. 91903 do kap. 91401 a 91701 - podpora Ukrajiny v době váelčného stavu</t>
  </si>
  <si>
    <t>86/22/mZK</t>
  </si>
  <si>
    <t>navýšení příjmů a výdajů v kap. 92602 - DF</t>
  </si>
  <si>
    <t>132/22/ZK</t>
  </si>
  <si>
    <t>445/22/RK</t>
  </si>
  <si>
    <t>poskytnutí dotace HZS z KF, kap. 93101</t>
  </si>
  <si>
    <t>120/22/ZK</t>
  </si>
  <si>
    <t>přesun z kap. 92305 do kap. 92314</t>
  </si>
  <si>
    <t>444/22/RK</t>
  </si>
  <si>
    <t>poskytnutí účelových příspěvků PO, kap. 91207</t>
  </si>
  <si>
    <t>456/22/RK</t>
  </si>
  <si>
    <t>399/22/RK</t>
  </si>
  <si>
    <t>428/22/RK</t>
  </si>
  <si>
    <t>poskytnutí individuálních dotací z kap. 91708 - koncepce EVVO</t>
  </si>
  <si>
    <t>163/22/ZK</t>
  </si>
  <si>
    <t>164/22/ZK</t>
  </si>
  <si>
    <t>poskytnutí dotaci z DF, kap. 92605 - obl. podpory sociální věci</t>
  </si>
  <si>
    <t>159/22/ZK</t>
  </si>
  <si>
    <t>549/22/RK</t>
  </si>
  <si>
    <t>poskytnutí dotací z DF, kap. 92607 - kulturní památky</t>
  </si>
  <si>
    <t>171/22/ZK</t>
  </si>
  <si>
    <t>poskytnutí dotací z DF, kap. 92607 - kulturní aktivity</t>
  </si>
  <si>
    <t>172/22/ZK</t>
  </si>
  <si>
    <t>dotace z MŠMT, zapojení do kap. 91704</t>
  </si>
  <si>
    <t>170/22/ZK</t>
  </si>
  <si>
    <t>navýšení příjmů a výdajů v kap. 91408</t>
  </si>
  <si>
    <t>179/22/ZK</t>
  </si>
  <si>
    <t>poskytnutí dotací z DF, kap. 92607 - řemesl. a zážitková turistika</t>
  </si>
  <si>
    <t>175/22/ZK</t>
  </si>
  <si>
    <t>poskytnutí individuálních dotací z kap. 91707 - obnova kulturních památek</t>
  </si>
  <si>
    <t>173/22/ZK</t>
  </si>
  <si>
    <t>poskytnutí individ. dotací z kap. 91704</t>
  </si>
  <si>
    <t>508/22/RK</t>
  </si>
  <si>
    <t>509/22/RK</t>
  </si>
  <si>
    <t>576/22/RK</t>
  </si>
  <si>
    <t>510/22/RK</t>
  </si>
  <si>
    <t>511/22/RK</t>
  </si>
  <si>
    <t>502/22/RK</t>
  </si>
  <si>
    <t>503/22/RK</t>
  </si>
  <si>
    <t>navýšení příjmů a výdajů v kap. 91705 - vypořádání peněžních fondů PO</t>
  </si>
  <si>
    <t>189/22/ZK</t>
  </si>
  <si>
    <t>560/22/RK</t>
  </si>
  <si>
    <t>přesun z kap. 91721 do kap. 91421</t>
  </si>
  <si>
    <t>176/22/ZK</t>
  </si>
  <si>
    <t>přesun z kap. 92303 do kap. 92306</t>
  </si>
  <si>
    <t>559/22/RK</t>
  </si>
  <si>
    <t>561/22/RK</t>
  </si>
  <si>
    <t>přesun z kap. 93101 do kap. 91209</t>
  </si>
  <si>
    <t>144/22/ZK</t>
  </si>
  <si>
    <t>navýšení daň.příjmů a zapojení do kap. 91403 - daň z příjmů za kraj</t>
  </si>
  <si>
    <t>546/22/RK</t>
  </si>
  <si>
    <t>navýšení příjmů o očekávanou dotaci z MF a výdajů v kap. 93101 - KF</t>
  </si>
  <si>
    <t>545/22/RK</t>
  </si>
  <si>
    <t>úprava ukazatelů v KF, kap. 93101 - nákup věcného daru-Ukrajina</t>
  </si>
  <si>
    <t>495/22/mRK</t>
  </si>
  <si>
    <t>přesun z kap. 92303 do kap. 91206</t>
  </si>
  <si>
    <t>168/22/ZK</t>
  </si>
  <si>
    <t>zapojení prostř. z roku 2021 na výdaje 2022, kap. 9912, 914, 915, 917, 919, 920, 926 a 931</t>
  </si>
  <si>
    <t>158/22/ZK</t>
  </si>
  <si>
    <t>218/22/ZK</t>
  </si>
  <si>
    <t>643/22/RK</t>
  </si>
  <si>
    <t>621/22/RK</t>
  </si>
  <si>
    <t>196/22/ZK</t>
  </si>
  <si>
    <t>626/22/RK</t>
  </si>
  <si>
    <t>688/22/RK</t>
  </si>
  <si>
    <t>627/22/RK</t>
  </si>
  <si>
    <t>635/22/RK</t>
  </si>
  <si>
    <t>poskytnutí individ.dotací z kap. 91707</t>
  </si>
  <si>
    <t>656/22/RK</t>
  </si>
  <si>
    <t>přesun z kap. 92302 do kap. 92314</t>
  </si>
  <si>
    <t>677/22/RK</t>
  </si>
  <si>
    <t>642/22/RK</t>
  </si>
  <si>
    <t>183/22/ZK</t>
  </si>
  <si>
    <t>184/22/ZK</t>
  </si>
  <si>
    <t>poskytnutí dotací z DF, kap. 92602 - Program obnovy venkova</t>
  </si>
  <si>
    <t>186/22/ZK</t>
  </si>
  <si>
    <t>679/22/RK</t>
  </si>
  <si>
    <t>přesun z kap. 91402 do kap. 91702</t>
  </si>
  <si>
    <t>187/22/ZK</t>
  </si>
  <si>
    <t>681/22/RK</t>
  </si>
  <si>
    <t>navýšení příjmů a přesun z kap. 91204 a 92004 do kap. 92014</t>
  </si>
  <si>
    <t>224/22/ZK</t>
  </si>
  <si>
    <t>696/22/RK</t>
  </si>
  <si>
    <t>poskytnutí individ.dotace z kap. 91709</t>
  </si>
  <si>
    <t>713/22/RK</t>
  </si>
  <si>
    <t>730/22/RK</t>
  </si>
  <si>
    <t>246/22/ZK</t>
  </si>
  <si>
    <t>navýšení příjmů a výdajů v DF, kap. 92609-obl.podpory zdravotnictví</t>
  </si>
  <si>
    <t>217/22/ZK</t>
  </si>
  <si>
    <t>706/22/RK</t>
  </si>
  <si>
    <t>navýšení příjmů a výdajů v DF, kap. 92608</t>
  </si>
  <si>
    <t>219/22/ZK</t>
  </si>
  <si>
    <t>poskytnutí odměn v soutěži Ideathon 2022 z kap. 91702</t>
  </si>
  <si>
    <t>695/22/RK</t>
  </si>
  <si>
    <t>navýšení příjmů a výdajů v kap. 91204 a 91304</t>
  </si>
  <si>
    <t>225/22/ZK</t>
  </si>
  <si>
    <t>691/22/mRK</t>
  </si>
  <si>
    <t>731/22/RK</t>
  </si>
  <si>
    <t>dotace od obcí, zapojení do kap. 91421 - dopravní obslužnost</t>
  </si>
  <si>
    <t>226/22/ZK</t>
  </si>
  <si>
    <t>přesun z kap. 91708 do kap. 91408</t>
  </si>
  <si>
    <t>221/22/ZK</t>
  </si>
  <si>
    <t>zpětně přijaté dotace a nedaňové příjmy, zapojení do kap. 92314, 92306, 92303 a 92302</t>
  </si>
  <si>
    <t>698/22/RK</t>
  </si>
  <si>
    <t>826/22/RK</t>
  </si>
  <si>
    <t>820/22/RK</t>
  </si>
  <si>
    <t>250/22/ZK</t>
  </si>
  <si>
    <t>252/22/ZK</t>
  </si>
  <si>
    <t>poskytnutí individ.dotací z kap. 91707 - péče o kulturní dědictví</t>
  </si>
  <si>
    <t>241/22/ZK</t>
  </si>
  <si>
    <t>245/22/ZK</t>
  </si>
  <si>
    <t>239/22/ZK</t>
  </si>
  <si>
    <t>poskytnutí dotaci z DF, kap. 92604 - sportovní činnost dětí a mládeže</t>
  </si>
  <si>
    <t>240/22/ZK</t>
  </si>
  <si>
    <t>poskytnutí individ.dotací z kap. 91702 - záštita</t>
  </si>
  <si>
    <t>244/22/ZK</t>
  </si>
  <si>
    <t>847/22/RK</t>
  </si>
  <si>
    <t>792/22/RK</t>
  </si>
  <si>
    <t>848/22/RK</t>
  </si>
  <si>
    <t>849/22/RK</t>
  </si>
  <si>
    <t>dotace z MPSV, zapojení do kap. 91405 - sociální práce</t>
  </si>
  <si>
    <t>825/22/RK</t>
  </si>
  <si>
    <t>850/22/RK</t>
  </si>
  <si>
    <t>809/22/RK</t>
  </si>
  <si>
    <t>úprava výdajů v kap. 91701 - neuskutečnění akce</t>
  </si>
  <si>
    <t>814/22/RK</t>
  </si>
  <si>
    <t>úprava ukazatelů v kap. 91307 - provozní příspěvky PO - kultura</t>
  </si>
  <si>
    <t>794/22/RK</t>
  </si>
  <si>
    <t>poskytnutí dotacií z DF, kap. 92601 - podpora JPO obcí</t>
  </si>
  <si>
    <t>229/22/ZK</t>
  </si>
  <si>
    <t>poskytnutí dotací z DF, kap. 92601 - činnost JPO II k programu MV</t>
  </si>
  <si>
    <t>230/22/ZK</t>
  </si>
  <si>
    <t>807/22/RK</t>
  </si>
  <si>
    <t>790/22/RK</t>
  </si>
  <si>
    <t>1011/22/RK</t>
  </si>
  <si>
    <t>1012/22/RK</t>
  </si>
  <si>
    <t>965/22/RK</t>
  </si>
  <si>
    <t>přesun z kap. 91407 do kap. 91707 a poskytnutí individ. dotace</t>
  </si>
  <si>
    <t>294/22/RK</t>
  </si>
  <si>
    <t>poskytnutí dotaci z DF, kap. 92607 - turistic.infrastruktura</t>
  </si>
  <si>
    <t>301/22/ZK</t>
  </si>
  <si>
    <t>298/22/RK</t>
  </si>
  <si>
    <t>přesun z kap. 91307 do kap. 91207 a poskytnutí účelového příspěvku PO - kultura</t>
  </si>
  <si>
    <t>297/22/ZK</t>
  </si>
  <si>
    <t>poskytnutí dotacií z DF, kap. 92601 - podpora SHČMS</t>
  </si>
  <si>
    <t>264/22/ZK</t>
  </si>
  <si>
    <t>poskytnutí dotacií z DF, kap. 92601 - podpora prevence kriminality</t>
  </si>
  <si>
    <t>265/22/RK</t>
  </si>
  <si>
    <t>284/22/ZK</t>
  </si>
  <si>
    <t>poskytnutí progr.dotací z FOV, kap. 93208 - program vodohospod.akcí</t>
  </si>
  <si>
    <t>285/22/ZK</t>
  </si>
  <si>
    <t>poskytnutí dotaci z DF, kap. 92602 - podpora místní Agendy 21</t>
  </si>
  <si>
    <t>305/22/ZK</t>
  </si>
  <si>
    <t>poskytnutí dotaci z DF, kap. 92602 - podporareg.výrobců</t>
  </si>
  <si>
    <t>304/22/ZK</t>
  </si>
  <si>
    <t>navýšení příjmů a výdajů v kap. 92608 - DF, prg. životního prostředí</t>
  </si>
  <si>
    <t>286/22/ZK</t>
  </si>
  <si>
    <t>943/22/RK</t>
  </si>
  <si>
    <t>944/22/RK</t>
  </si>
  <si>
    <t>919/22/RK</t>
  </si>
  <si>
    <t>920/22/RK</t>
  </si>
  <si>
    <t>266/22/ZK</t>
  </si>
  <si>
    <t>982/22/RK</t>
  </si>
  <si>
    <t>983/22/RK</t>
  </si>
  <si>
    <t>1017/22/RK</t>
  </si>
  <si>
    <t>946/22/RK</t>
  </si>
  <si>
    <t>poskytnutí finanční záštity z kap. 91706</t>
  </si>
  <si>
    <t>308/22/ZK</t>
  </si>
  <si>
    <t>1037/22/RK</t>
  </si>
  <si>
    <t>938/22/RK</t>
  </si>
  <si>
    <t>poskytnutí dotaci z DF, kap. 92602 - podpora instalace akumul.nádob</t>
  </si>
  <si>
    <t>313/22/ZK</t>
  </si>
  <si>
    <t>navýšení daňových příjmů, navýšení výdajů v kap. 913, 914 a 917 a mimořádná úhrada jistiny úvěru</t>
  </si>
  <si>
    <t>271/22/ZK</t>
  </si>
  <si>
    <t>267/22/ZK</t>
  </si>
  <si>
    <t>poskytnutí individ.dotací z kap. 91701 - obcím k programu MV</t>
  </si>
  <si>
    <t>268/22/ZK</t>
  </si>
  <si>
    <t>960/22/RK</t>
  </si>
  <si>
    <t>1022/22/RK</t>
  </si>
  <si>
    <t>poskytnutí individ.dotací z kap. 91705 z prostředků MPSV</t>
  </si>
  <si>
    <t>290/22/ZK</t>
  </si>
  <si>
    <t>1127/22/RK</t>
  </si>
  <si>
    <t>dotace z ÚV, zapojení do kap. 91405</t>
  </si>
  <si>
    <t>1089/22/RK</t>
  </si>
  <si>
    <t>úprava ukazatelů v kap. 91407</t>
  </si>
  <si>
    <t>1130/22/RK</t>
  </si>
  <si>
    <t>1086/22/RK</t>
  </si>
  <si>
    <t>1056/22/RK</t>
  </si>
  <si>
    <t>327/22/ZK</t>
  </si>
  <si>
    <t>1098/22/RK</t>
  </si>
  <si>
    <t>1099/22/RK</t>
  </si>
  <si>
    <t>1116/22/RK</t>
  </si>
  <si>
    <t>1162/22/RK</t>
  </si>
  <si>
    <t>1163/22/RK</t>
  </si>
  <si>
    <t>1164/22/RK</t>
  </si>
  <si>
    <t>352/22/ZK</t>
  </si>
  <si>
    <t>navýšení příjmů a výdajů v kap. 91721</t>
  </si>
  <si>
    <t>377/22/ZK</t>
  </si>
  <si>
    <t>1100/22/RK</t>
  </si>
  <si>
    <t>1165/22/RK</t>
  </si>
  <si>
    <t>1284/22/RK</t>
  </si>
  <si>
    <t>přesun z kap. 91404 do kap. 91704</t>
  </si>
  <si>
    <t>330/22/ZK</t>
  </si>
  <si>
    <t>1092/22/RK</t>
  </si>
  <si>
    <t>1166/22/RK</t>
  </si>
  <si>
    <t>přesun z kap. 92314 do kap. 91204</t>
  </si>
  <si>
    <t>331/22/ZK</t>
  </si>
  <si>
    <t>1075/22/RK</t>
  </si>
  <si>
    <t>1150/22/RK</t>
  </si>
  <si>
    <t>1211/22/RK</t>
  </si>
  <si>
    <t>úprava ukazatelů v kap. 91305 - provozní příspěvky PO - sociální věci</t>
  </si>
  <si>
    <t>1154/22/RK</t>
  </si>
  <si>
    <t>1190/22/RK</t>
  </si>
  <si>
    <t>poskytnutí dotaci z DF, kap. 92607 - stavebněhistorický průzkum</t>
  </si>
  <si>
    <t>343/22/ZK</t>
  </si>
  <si>
    <t>úprava ukazatelů v kap. 92304</t>
  </si>
  <si>
    <t>1237/22/RK</t>
  </si>
  <si>
    <t>1186/22/RK</t>
  </si>
  <si>
    <t>1187/22/RK</t>
  </si>
  <si>
    <t>1238/22/RK</t>
  </si>
  <si>
    <t>navýšení příjmů o zpětně přijaté dotace, zapojení do kap. 92302, 92303, 92306 a 92314</t>
  </si>
  <si>
    <t>1228/22/RK</t>
  </si>
  <si>
    <t>1230/22/RK</t>
  </si>
  <si>
    <t>1239/22/RK</t>
  </si>
  <si>
    <t>334/22/ZK</t>
  </si>
  <si>
    <t>1227/22/RK</t>
  </si>
  <si>
    <t>1231/22/RK</t>
  </si>
  <si>
    <t>navýšení příjmů a výdajů v kap. 91401</t>
  </si>
  <si>
    <t>325/22/ZK</t>
  </si>
  <si>
    <t>poskytnutí individ.dotací z kap. 91704 - sportovní reprezentace LK</t>
  </si>
  <si>
    <t>329/22/ZK</t>
  </si>
  <si>
    <t>1321/22/RK</t>
  </si>
  <si>
    <t>dotace z MPO, zapojení do kap. 91702 - obchůdek 2022</t>
  </si>
  <si>
    <t>335/22/ZK</t>
  </si>
  <si>
    <t>přesun z kap 91307 do kap. 92014 a z kap. 91407 do kap. 92307</t>
  </si>
  <si>
    <t>346/22/ZK</t>
  </si>
  <si>
    <t>úprava ukazatelů v kap. 92004</t>
  </si>
  <si>
    <t>1322/22/RK</t>
  </si>
  <si>
    <t>přesun z kap. 91404 do kap. 91204</t>
  </si>
  <si>
    <t>332/22/ZK</t>
  </si>
  <si>
    <t>1323/22/RK</t>
  </si>
  <si>
    <t>1324/22/RK</t>
  </si>
  <si>
    <t>1460/22/RK</t>
  </si>
  <si>
    <t>dotace z MŠMT, zapojení do kap. 91708</t>
  </si>
  <si>
    <t>1286/22/RK</t>
  </si>
  <si>
    <t>poskytnutí dotací z kap. 91708 - výrobek roku</t>
  </si>
  <si>
    <t>351/22/ZK</t>
  </si>
  <si>
    <t>1308/22/RK</t>
  </si>
  <si>
    <t>1309/22/RK</t>
  </si>
  <si>
    <t>dotace z MF, zapojení do KF, kap. 93101 - ubytování UA</t>
  </si>
  <si>
    <t>1274/22/RK</t>
  </si>
  <si>
    <t>přesun z kap. 91705 do kap. 91405</t>
  </si>
  <si>
    <t>340/22/ZK</t>
  </si>
  <si>
    <t>navýšení příjmů a navýšení výdajů v kap. 91305</t>
  </si>
  <si>
    <t>341/22/ZK</t>
  </si>
  <si>
    <t>1390/22/RK</t>
  </si>
  <si>
    <t>přesun z kap. 92006 do kap. 91706 a poskytnutí indiv.dotace</t>
  </si>
  <si>
    <t>378/22/ZK</t>
  </si>
  <si>
    <t>1332/22/RK</t>
  </si>
  <si>
    <t>1527/22/RK</t>
  </si>
  <si>
    <t>1391/22/RK</t>
  </si>
  <si>
    <t>384/22/ZK</t>
  </si>
  <si>
    <t>dotace z MK a MŽP, zapojení do kap. 91707</t>
  </si>
  <si>
    <t>1398/22/RK</t>
  </si>
  <si>
    <t>přesun z kap. 92303 do kap. 92307</t>
  </si>
  <si>
    <t>1400/22/RK</t>
  </si>
  <si>
    <t>1412/22/RK</t>
  </si>
  <si>
    <t>1421/22/RK</t>
  </si>
  <si>
    <t>1384/22/RK</t>
  </si>
  <si>
    <t>1385/22/RK</t>
  </si>
  <si>
    <t>381/22/ZK</t>
  </si>
  <si>
    <t>úprava ukazatelů v kap. 92015</t>
  </si>
  <si>
    <t>1372/22/RK</t>
  </si>
  <si>
    <t>poskytnutí individ.dotací z kap. 91705 - kominitní plánování</t>
  </si>
  <si>
    <t>382/22/ZK</t>
  </si>
  <si>
    <t>1461/22/RK</t>
  </si>
  <si>
    <t>421/22/ZK</t>
  </si>
  <si>
    <t>1462/22/RK</t>
  </si>
  <si>
    <t>1455/22/RK</t>
  </si>
  <si>
    <t>424/22/ZK</t>
  </si>
  <si>
    <t>1494/22/RK</t>
  </si>
  <si>
    <t>navýšení příjmů a zapojení do kap. 91421</t>
  </si>
  <si>
    <t>429/22/ZK</t>
  </si>
  <si>
    <t>1463/22/RK</t>
  </si>
  <si>
    <t>1610/22/RK</t>
  </si>
  <si>
    <t>poskytnutí individuálních dotací z kap. 91704</t>
  </si>
  <si>
    <t>422/22/ZK</t>
  </si>
  <si>
    <t>490/22/ZK</t>
  </si>
  <si>
    <t>poskytnutí dotací z DF, kap. 92606 - oblast podpory doprava</t>
  </si>
  <si>
    <t>426/22/ZK</t>
  </si>
  <si>
    <t>1483/22/RK</t>
  </si>
  <si>
    <t>400/22/ZK</t>
  </si>
  <si>
    <t xml:space="preserve">poskytnutí dotací z kap. 92302 - Kotlíkové dotace III. </t>
  </si>
  <si>
    <t>1518/22/RK</t>
  </si>
  <si>
    <t>1519/22/RK</t>
  </si>
  <si>
    <t>úprava ukazatelů v kap. 91204 a poskytnutí účelového příspěvku PO - školství</t>
  </si>
  <si>
    <t>1545/22/RK</t>
  </si>
  <si>
    <t>1546/22/RK</t>
  </si>
  <si>
    <t>1553/22/RK</t>
  </si>
  <si>
    <t>1528/22/RK</t>
  </si>
  <si>
    <t>navýšení příjmů a přesun z kap. 91903 do výdaj. Kapitol 91205, 91305 a 91705</t>
  </si>
  <si>
    <t>393/22/ZK</t>
  </si>
  <si>
    <t>434/22/ZK</t>
  </si>
  <si>
    <t>1582/22/RK</t>
  </si>
  <si>
    <t>479/22/ZK</t>
  </si>
  <si>
    <t>1543/22/RK</t>
  </si>
  <si>
    <t>poskytnutí individ.dotace z kap. 91706</t>
  </si>
  <si>
    <t>427/22/ZK</t>
  </si>
  <si>
    <t>436/22/ZK</t>
  </si>
  <si>
    <t>1561/22/RK</t>
  </si>
  <si>
    <t>1562/22/RK</t>
  </si>
  <si>
    <t>397/22/ZK</t>
  </si>
  <si>
    <t>1524/22/RK</t>
  </si>
  <si>
    <t>431/22/ZK</t>
  </si>
  <si>
    <t>1578/22/RK</t>
  </si>
  <si>
    <t>488/22/ZK</t>
  </si>
  <si>
    <t>úprava ukazatelů a poskytnutí individ.dotace z kap. 91704</t>
  </si>
  <si>
    <t>1640/22/RK</t>
  </si>
  <si>
    <t>úprava ukazatelů v kap. 91307-provozní příspěvky PO-kultura</t>
  </si>
  <si>
    <t>1667/22/RK</t>
  </si>
  <si>
    <t>úprava ukazatelů v kap. 91304-provozní příspěvky PO-školství</t>
  </si>
  <si>
    <t>1641/22/RK</t>
  </si>
  <si>
    <t>1613/22/RK</t>
  </si>
  <si>
    <t>485/22/RK</t>
  </si>
  <si>
    <t>přesun z kap. 91507 do kap. 91707 a poskytnutí individ. dotací</t>
  </si>
  <si>
    <t>483/22/RK</t>
  </si>
  <si>
    <t>484/22/RK</t>
  </si>
  <si>
    <t>úprava ukazatelů v kap. 91705</t>
  </si>
  <si>
    <t>500/22/RK</t>
  </si>
  <si>
    <t>přesun z kap. 91701 do kap. 91704 a poskytnutí individ. dotace</t>
  </si>
  <si>
    <t>468/22/RK</t>
  </si>
  <si>
    <t>přesun z kap. 91903 do kap. 91704 a poskytnutí individ. dotací</t>
  </si>
  <si>
    <t>470/22/RK</t>
  </si>
  <si>
    <t>poskytnutí ocenění Zlatá popelnice z kap. 91708</t>
  </si>
  <si>
    <t>489/22/RK</t>
  </si>
  <si>
    <t>1693/22/RK</t>
  </si>
  <si>
    <t>478/22/RK</t>
  </si>
  <si>
    <t>1769/22/RK</t>
  </si>
  <si>
    <t>1772/22/RK</t>
  </si>
  <si>
    <t>1631/22/RK</t>
  </si>
  <si>
    <t>1747/22/RK</t>
  </si>
  <si>
    <t>přesun z kap. 91903 do kap. 91207 a 91307, příspěvky PO-kultura</t>
  </si>
  <si>
    <t>486/22/RK</t>
  </si>
  <si>
    <t>1660/22/RK</t>
  </si>
  <si>
    <t>dotace z MŽP, zapojení do kap. 923032</t>
  </si>
  <si>
    <t>476/22/RK</t>
  </si>
  <si>
    <t>1642/22/RK</t>
  </si>
  <si>
    <t>poskytnutí účelových příspěvků PO z kap. 91204-školství</t>
  </si>
  <si>
    <t>1643/22/RK</t>
  </si>
  <si>
    <t>1737/22/RK</t>
  </si>
  <si>
    <t>1720/22/RK</t>
  </si>
  <si>
    <t>1721/22/RK</t>
  </si>
  <si>
    <t>navýšení příjmů a navýšení výdajů v kap. 91604</t>
  </si>
  <si>
    <t>1722/22/RK</t>
  </si>
  <si>
    <t>poskytnutí finančních darů z kap. 91704</t>
  </si>
  <si>
    <t>1723/22/RK</t>
  </si>
  <si>
    <t>1750/22/RK</t>
  </si>
  <si>
    <t>dotace z MMR, zapojení do kap. 92306 a 92314</t>
  </si>
  <si>
    <t>1751/22/RK</t>
  </si>
  <si>
    <t>přesun z kap 92303 do kap. 92314</t>
  </si>
  <si>
    <t>1752/22/RK</t>
  </si>
  <si>
    <t>1701/22/mRK</t>
  </si>
  <si>
    <t>1702/22/mRK</t>
  </si>
  <si>
    <t xml:space="preserve">poskytnutí dotací z kap. 92302 - Kotlíkové dotace IV. </t>
  </si>
  <si>
    <t>1756/22/RK</t>
  </si>
  <si>
    <t>1716/22/RK</t>
  </si>
  <si>
    <t>1724/22/RK</t>
  </si>
  <si>
    <t>498/22/RK</t>
  </si>
  <si>
    <t>1783/22/RK</t>
  </si>
  <si>
    <t>1759/22/RK</t>
  </si>
  <si>
    <t>499/22/RK</t>
  </si>
  <si>
    <t>přijatá dotace od města Turnov, zapojení do kap. 92014</t>
  </si>
  <si>
    <t>1744/22/RK</t>
  </si>
  <si>
    <t>1717/22/RK</t>
  </si>
  <si>
    <t>přesun z kap. 91903 do kap. 91305-provozní příspěvky PO-sociální věci</t>
  </si>
  <si>
    <t>501/22/RK</t>
  </si>
  <si>
    <t>1806/22/RK</t>
  </si>
  <si>
    <t>532/22/ZK</t>
  </si>
  <si>
    <t>1804/22/RK</t>
  </si>
  <si>
    <t>přesun z kap. 92006 a 92014 do kap. 92004</t>
  </si>
  <si>
    <t>531/22/ZK</t>
  </si>
  <si>
    <t>538/22/ZK</t>
  </si>
  <si>
    <t>poskytnutí dotace z KF, kap. 93101</t>
  </si>
  <si>
    <t>556/22/ZK</t>
  </si>
  <si>
    <t>1974/22/RK</t>
  </si>
  <si>
    <t>1805/22/RK</t>
  </si>
  <si>
    <t>1784/22/RK</t>
  </si>
  <si>
    <t>1786/22/RK</t>
  </si>
  <si>
    <t>1785/22/RK</t>
  </si>
  <si>
    <t>snížení příjmů a snížení výdajů v kap.91205-účelové příspěvky PO-sociální věci</t>
  </si>
  <si>
    <t>533/22/ZK</t>
  </si>
  <si>
    <t>navýšení příjmů a navýšení výdajů v DF, kap. 92602</t>
  </si>
  <si>
    <t>534/22/ZK</t>
  </si>
  <si>
    <t>1814/22/RK</t>
  </si>
  <si>
    <t>přesun z kap. 91709 do kap. 91209 a poskytnutí účelového příspěvku PO-zdravotnictví</t>
  </si>
  <si>
    <t>557/22/ZK</t>
  </si>
  <si>
    <t>1908/22/RK</t>
  </si>
  <si>
    <t>poskytnutí individuálních dotací z kap. 91702 - Vesnice roku</t>
  </si>
  <si>
    <t>576/22/ZK</t>
  </si>
  <si>
    <t>dotace z MF, zapojení do KF, kap. 93101</t>
  </si>
  <si>
    <t>1902/22/RK</t>
  </si>
  <si>
    <t>1928/22/RK</t>
  </si>
  <si>
    <t>poskytnutí individ.dotací z kap. 91702</t>
  </si>
  <si>
    <t>1973/22/RK</t>
  </si>
  <si>
    <t>1963/22/RK</t>
  </si>
  <si>
    <t>566/22/ZK</t>
  </si>
  <si>
    <t>1929/22/RK</t>
  </si>
  <si>
    <t>571/22/ZK</t>
  </si>
  <si>
    <t>přesun z akap. 91507 do kap. 91407</t>
  </si>
  <si>
    <t>573/22/ZK</t>
  </si>
  <si>
    <t>navýšení příjmů a navýšení výdajů v kap.91705 a přesun z kap. 91405 do kap. 91705</t>
  </si>
  <si>
    <t>561/22/ZK</t>
  </si>
  <si>
    <t>1889/22/RK</t>
  </si>
  <si>
    <t>567/22/ZK</t>
  </si>
  <si>
    <t>568/22/ZK</t>
  </si>
  <si>
    <t>1930/22/RK</t>
  </si>
  <si>
    <t>navýšení příjmů a navýšení výdajů v kap.91421</t>
  </si>
  <si>
    <t>582/22/ZK</t>
  </si>
  <si>
    <t>snížení příjmů-vratka dotace a snížení výdajů v kap.91708</t>
  </si>
  <si>
    <t>1915/22/RK</t>
  </si>
  <si>
    <t>dotace z MŽP, zapojení do kap. 91408</t>
  </si>
  <si>
    <t>562/22/ZK</t>
  </si>
  <si>
    <t>navýšení příjmů a navyýšení výdajů v kap. 91706 a přesun z kap. 92006 do kap. 91706</t>
  </si>
  <si>
    <t>580/22/ZK</t>
  </si>
  <si>
    <t>navýšení příjmů a navýšení výdajů v kap. 91309 a přesun z kap. 91903, 92403,91309 a 91709 do kap. 91309</t>
  </si>
  <si>
    <t>558/22/ZK</t>
  </si>
  <si>
    <t>úprava ukazatelů v DF, kap. 93101</t>
  </si>
  <si>
    <t>1980/22/RK</t>
  </si>
  <si>
    <t>1944/22/RK</t>
  </si>
  <si>
    <t>1946/22/RK</t>
  </si>
  <si>
    <t>2058/22/RK</t>
  </si>
  <si>
    <t>2059/22/RK</t>
  </si>
  <si>
    <t>2060/22/RK</t>
  </si>
  <si>
    <t>2061/22/RK</t>
  </si>
  <si>
    <t>přesun z kap. 91304 do kap. 91204 a 92004</t>
  </si>
  <si>
    <t>616/22/ZK</t>
  </si>
  <si>
    <t>přesun z kap. 91404 do kap. 91704 a poskytnutí individ.dotace</t>
  </si>
  <si>
    <t>617/22/ZK</t>
  </si>
  <si>
    <t>2015/22/RK</t>
  </si>
  <si>
    <t>poskytnutí dotací z FOV, kap. 93208, prog.vodohospod.akcí</t>
  </si>
  <si>
    <t>608/22/ZK</t>
  </si>
  <si>
    <t>navýšení příjmů a výdajů v kap. 91708 a poskytnutí individ.dotace</t>
  </si>
  <si>
    <t>604/22/ZK</t>
  </si>
  <si>
    <t>1997/22/RK</t>
  </si>
  <si>
    <t>2062/22/RK</t>
  </si>
  <si>
    <t>2063/22/RK</t>
  </si>
  <si>
    <t>navýšení příjmů a výdajů v kap. 91421 na dopravní obslužnost</t>
  </si>
  <si>
    <t>635/22/ZK</t>
  </si>
  <si>
    <t>poskytnutí účelových příspěvků PO z kap. 91207 - kultura</t>
  </si>
  <si>
    <t>2041/22/RK</t>
  </si>
  <si>
    <t>2110/22/RK</t>
  </si>
  <si>
    <t>poskytnutí účelových příspěvků PO z kap. 91206 - doprava</t>
  </si>
  <si>
    <t>2094/22/RK</t>
  </si>
  <si>
    <t>dotace z MPSV, zapojení a přesun z kap. 92005 a 92305 do kap. 92014 a 91205</t>
  </si>
  <si>
    <t>624/22/ZK</t>
  </si>
  <si>
    <t>poskytnutí účelových příspěvků PO z kap. 91205 - sociální věci</t>
  </si>
  <si>
    <t>2005/22/RK</t>
  </si>
  <si>
    <t>2153/22/RK</t>
  </si>
  <si>
    <t>2154/22/RK</t>
  </si>
  <si>
    <t>2155/22/RK</t>
  </si>
  <si>
    <t>snížení příjmů a snížení výdajů v kap. 91604, odvod na MŠMT</t>
  </si>
  <si>
    <t>2190/22/mRK</t>
  </si>
  <si>
    <t>2170/22/RK</t>
  </si>
  <si>
    <t>navýšení příjmů o zpětně přijaté dotace, zapojení do kap. 92303 a 92314</t>
  </si>
  <si>
    <t>2019/22/RK</t>
  </si>
  <si>
    <t>navýšení příjmů a navýšení výdajů v DF, kap. 92608 - životní prostředí</t>
  </si>
  <si>
    <t>631/22/ZK</t>
  </si>
  <si>
    <t>626/22/ZK</t>
  </si>
  <si>
    <t>2181/22/RK</t>
  </si>
  <si>
    <t>634/22/ZK</t>
  </si>
  <si>
    <t>2166/22/RK</t>
  </si>
  <si>
    <t>přesun z kap. 91401 do kap. 91701 a poskytnutí finanč.daru</t>
  </si>
  <si>
    <t>595/22/ZK</t>
  </si>
  <si>
    <t>2176/22/RK</t>
  </si>
  <si>
    <t>dotace z Mze, zapojení do kap. 91704</t>
  </si>
  <si>
    <t>dotace z MV, zapojení do kap. 93101 a 91415</t>
  </si>
  <si>
    <t>dotace z MMR, zapojení do kap. 92006</t>
  </si>
  <si>
    <t>snížení příjmů u dotace z MF a snížení výdajů v kap. 93101 - ubytování UA</t>
  </si>
  <si>
    <t xml:space="preserve">Celkem příjmová a výdajová část rozpočtu 2022 upravena o </t>
  </si>
  <si>
    <t>Výdaje rozpočtu Sociálního fondu kraje 2022</t>
  </si>
  <si>
    <t>* zůstatek finančních prostředků na účtu Sociálního fondu kraje z roku 2022 byl v roce 2023 zapojen ke krytí výdajové kapitoly 92515 - Sociálního fondu kraje ve výši 14.564,74 tis. Kč rozpočtovým opatřením 
č. 92/23</t>
  </si>
  <si>
    <t>zůstatek účtu FOV k 31.12.2022</t>
  </si>
  <si>
    <t xml:space="preserve">poplatky za odběr podzemních vod </t>
  </si>
  <si>
    <t>akce k zajištění pitné vody Turów</t>
  </si>
  <si>
    <t>infrastruktura-spoluúčast kraje - akce (kofinancování a individuální dotace)</t>
  </si>
  <si>
    <t>spolufin.opatření řešení dopadů rozš. těžby Turów - rezerva</t>
  </si>
  <si>
    <t>zůstatek fin. prostředků na účtu krizového fondu k 1.1. 2022</t>
  </si>
  <si>
    <t>zůstatek účtu KF k 31.12.2022</t>
  </si>
  <si>
    <t>Doplnění nerealizovaných převodů do fondu za rok 2022</t>
  </si>
  <si>
    <t>* zůstatek finančních prostředků na účtu Krizového fondu kraje z roku 2022 včetně doplněného nerealizovaného převodu za rok 2022 byl v roce 2023 zapojen ke krytí výdajové kapitoly 931 01 - Krizový fond v celkové výši 15 878,99 tis. Kč rozpočtovým opatřením č. 63/23</t>
  </si>
  <si>
    <t>* zůstatek finančních prostředků fondu Turów z roku 2022 byl v roce 2023 zapojen ke krytí výdajové kapitoly 92708 - Turów ve výši ve výši 872 661,59  tis. Kč rozpočtovým opatřením č. 22/23</t>
  </si>
  <si>
    <t>Prostředky na bank. účtu ČNB k 31.12.2022</t>
  </si>
  <si>
    <t>Prostředky na bank. účtu fondu k 31.12.2022</t>
  </si>
  <si>
    <t>zůstatek účtu fondu k 31.12.2022</t>
  </si>
  <si>
    <t>Saldo zdrojů a výdajů fondu Turów 2022</t>
  </si>
  <si>
    <t>ostatní odvody z poskytvybraných činností a služeb (odb.způs.+ eurolicence)</t>
  </si>
  <si>
    <t>MF - VPS</t>
  </si>
  <si>
    <t>převod z účtu cizích prostředků</t>
  </si>
  <si>
    <t>OPŽP 2014-2020, prog. Č. 115 310 – EU, neinv.</t>
  </si>
  <si>
    <t>OPŽP 2014-2020,program č. 115 310- EU,inv.</t>
  </si>
  <si>
    <t>Kompenzační příspěvek pro kraje-ubytov.osob z UA</t>
  </si>
  <si>
    <t>Výkupy pozemků pod komunikacemi II. a II. tř.</t>
  </si>
  <si>
    <t>Pořízení a obnova invest.majetku ústavů sociál.péče</t>
  </si>
  <si>
    <t>Kapitola 314 - Ministerstvo vnitra</t>
  </si>
  <si>
    <t xml:space="preserve">Výdaje spojené se zajištěním provozu KACPU </t>
  </si>
  <si>
    <t>Národní plán obnovy – neinvestice</t>
  </si>
  <si>
    <t>Programy přeshraniční spolupráce - EU, neinv.</t>
  </si>
  <si>
    <t>Dotace a finanční dar do fondu Turów neinv.</t>
  </si>
  <si>
    <t>ministerstvo vnitra</t>
  </si>
  <si>
    <t>ministerstvo financí - VPS</t>
  </si>
  <si>
    <t xml:space="preserve">10/2 </t>
  </si>
  <si>
    <t>vratky dotací a</t>
  </si>
  <si>
    <t>* zůstatek finančních prostředků na účtu Dotačního fondu kraje z roku 2022 byl v roce 2023 zapojen ke krytí výdajové kapitoly 926 - Dotační fond v celkové výši 63 223,28 tis. Kč rozpočtovými opatřeními č. 4/23, 14/23, 27/23, 29/23, 40/23, 51/23, 62/23 a 92/23</t>
  </si>
  <si>
    <t>příspěvkové organizace v resortu šsociálních věcí celkem</t>
  </si>
  <si>
    <t>Centrum intervenčních a psychosociálních služeb LK, Liberec 30</t>
  </si>
  <si>
    <t xml:space="preserve">11/2 </t>
  </si>
  <si>
    <t xml:space="preserve">11/3 </t>
  </si>
  <si>
    <t>OP ŽP 2014+</t>
  </si>
  <si>
    <t>Operační program Životní prostředí (OP ŽP) 2014+</t>
  </si>
  <si>
    <t>v tom OP ŽP 2021+</t>
  </si>
  <si>
    <t>APOSS Liberec p.o._RAP - výstavba domácností pro osoby se zdravotním postižením I. a II.  Rochlická, Vratislavice n. N.</t>
  </si>
  <si>
    <t>Saldo rozpočtu 2022</t>
  </si>
  <si>
    <t>V části financování značí ve sloupci SR a UR kladné znaménko navýšení zdrojů a záporné znaménko pak snížení zdrojů        (k příjmům) rozpočtu. Plnění v části financování ukazuje do jaké míry bylo plánované financování naplněno, tj. že byly na 100% uhrazeny splátky dlouhodobých úvěrů, které snížily disponibilní zdroje a zároveň záporné znaménko v plnění u řádků zapojení zůstatků peněžních fondů a kladného rozpočtového salda z předchozího roku značí, že disponibilní zůstatek nebyl dle upraveného rozpočtu spotřebován, ba naopak byl o tuto částku zůstatek finančních prostředků na bankovních účtech kraje navýšen.</t>
  </si>
  <si>
    <t>OP Jan Amos Komenský</t>
  </si>
  <si>
    <t>19/1</t>
  </si>
  <si>
    <t>19/2</t>
  </si>
  <si>
    <t>19/3</t>
  </si>
  <si>
    <t>Dům seniorů Liberec - Františkov</t>
  </si>
  <si>
    <t>stav                k 31. 12.               2022</t>
  </si>
  <si>
    <t xml:space="preserve">**  </t>
  </si>
  <si>
    <t>23/1</t>
  </si>
  <si>
    <t>23/2</t>
  </si>
  <si>
    <t>23/3</t>
  </si>
  <si>
    <t>Fond Turów za rok 2022</t>
  </si>
  <si>
    <t>Daňové příjmy, úhrada úroků a poplatků vychází ze zastupitelstvem schváleného rozpočtového výhledu na období let 2023-2026</t>
  </si>
  <si>
    <r>
      <t xml:space="preserve">Revitalizace pozemních komunikací na území LK - roční splátka jistiny </t>
    </r>
    <r>
      <rPr>
        <sz val="8"/>
        <color rgb="FFFF0000"/>
        <rFont val="Arial"/>
        <family val="2"/>
        <charset val="238"/>
      </rPr>
      <t>*</t>
    </r>
  </si>
  <si>
    <t xml:space="preserve">Revitalizace pozemních komunikací na území LK - úvěr  </t>
  </si>
  <si>
    <r>
      <t xml:space="preserve">Komplexní revitalizace mostů na silnicích II. a III. tř. na území LK - úvěr </t>
    </r>
    <r>
      <rPr>
        <sz val="8"/>
        <color indexed="10"/>
        <rFont val="Arial"/>
        <family val="2"/>
        <charset val="238"/>
      </rPr>
      <t xml:space="preserve"> </t>
    </r>
  </si>
  <si>
    <t>974/23/RK</t>
  </si>
  <si>
    <t>Domov důchodců Jablonecké Paseky **</t>
  </si>
  <si>
    <t>rada kraje svým usnesením neschválila účetní závěrku příspěvkové organizace Domov důchodců Jablonecké Paseky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</si>
</sst>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K_č_-;\-* #,##0.00\ _K_č_-;_-* &quot;-&quot;??\ _K_č_-;_-@_-"/>
    <numFmt numFmtId="165" formatCode="#,##0.0"/>
    <numFmt numFmtId="166" formatCode="#,##0.000"/>
    <numFmt numFmtId="167" formatCode="#,##0.00000"/>
    <numFmt numFmtId="168" formatCode="#,##0.00_ ;[Red]\-#,##0.00\ "/>
    <numFmt numFmtId="169" formatCode="0.000000"/>
    <numFmt numFmtId="170" formatCode="0.00000"/>
  </numFmts>
  <fonts count="15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family val="2"/>
      <charset val="238"/>
    </font>
    <font>
      <b/>
      <sz val="2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9"/>
      <name val="Arial CE"/>
      <charset val="238"/>
    </font>
    <font>
      <sz val="9"/>
      <color indexed="8"/>
      <name val="Arial"/>
      <family val="2"/>
      <charset val="238"/>
    </font>
    <font>
      <b/>
      <sz val="14"/>
      <name val="Arial CE"/>
      <charset val="238"/>
    </font>
    <font>
      <sz val="9"/>
      <name val="Arial CE"/>
      <family val="2"/>
      <charset val="238"/>
    </font>
    <font>
      <b/>
      <sz val="16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name val="Times New Roman"/>
      <family val="1"/>
      <charset val="238"/>
    </font>
    <font>
      <sz val="7"/>
      <name val="Arial"/>
      <family val="2"/>
      <charset val="238"/>
    </font>
    <font>
      <b/>
      <sz val="20"/>
      <name val="Times New Roman"/>
      <family val="1"/>
      <charset val="238"/>
    </font>
    <font>
      <b/>
      <sz val="22"/>
      <name val="Times New Roman"/>
      <family val="1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9" tint="-0.499984740745262"/>
      <name val="Arial"/>
      <family val="2"/>
      <charset val="238"/>
    </font>
    <font>
      <sz val="8"/>
      <color theme="3"/>
      <name val="Arial"/>
      <family val="2"/>
      <charset val="238"/>
    </font>
    <font>
      <sz val="8"/>
      <color rgb="FF00B050"/>
      <name val="Arial"/>
      <family val="2"/>
      <charset val="238"/>
    </font>
    <font>
      <b/>
      <sz val="8"/>
      <color rgb="FF00B050"/>
      <name val="Arial"/>
      <family val="2"/>
      <charset val="238"/>
    </font>
    <font>
      <strike/>
      <sz val="8"/>
      <color rgb="FF00B05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rgb="FF0000CC"/>
      <name val="Arial"/>
      <family val="2"/>
      <charset val="238"/>
    </font>
    <font>
      <sz val="8"/>
      <color rgb="FF0000CC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b/>
      <sz val="9"/>
      <color rgb="FF008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00B050"/>
      <name val="Times New Roman"/>
      <family val="1"/>
      <charset val="238"/>
    </font>
    <font>
      <sz val="8"/>
      <color rgb="FFFF0000"/>
      <name val="Calibri"/>
      <family val="2"/>
      <charset val="238"/>
      <scheme val="minor"/>
    </font>
    <font>
      <sz val="8"/>
      <color rgb="FF0000CC"/>
      <name val="Times New Roman"/>
      <family val="1"/>
      <charset val="238"/>
    </font>
    <font>
      <sz val="8"/>
      <color theme="5" tint="-0.249977111117893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theme="8" tint="-0.499984740745262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8"/>
      <color indexed="12"/>
      <name val="Arial"/>
      <family val="2"/>
      <charset val="238"/>
    </font>
    <font>
      <sz val="9"/>
      <color theme="1" tint="0.499984740745262"/>
      <name val="Calibri"/>
      <family val="2"/>
      <charset val="238"/>
      <scheme val="minor"/>
    </font>
    <font>
      <sz val="8"/>
      <color rgb="FF008000"/>
      <name val="Calibri"/>
      <family val="2"/>
      <charset val="238"/>
      <scheme val="minor"/>
    </font>
    <font>
      <sz val="8"/>
      <color rgb="FF00B0F0"/>
      <name val="Times New Roman"/>
      <family val="1"/>
      <charset val="238"/>
    </font>
    <font>
      <sz val="8"/>
      <color theme="3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Arial CE"/>
      <charset val="238"/>
    </font>
    <font>
      <b/>
      <sz val="11"/>
      <name val="Times New Roman"/>
      <family val="1"/>
      <charset val="238"/>
    </font>
    <font>
      <i/>
      <sz val="10"/>
      <color indexed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3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sz val="8"/>
      <color rgb="FF7030A0"/>
      <name val="Times New Roman"/>
      <family val="1"/>
      <charset val="238"/>
    </font>
    <font>
      <sz val="8"/>
      <color rgb="FF0000FF"/>
      <name val="Times New Roman"/>
      <family val="1"/>
      <charset val="238"/>
    </font>
    <font>
      <sz val="9"/>
      <color rgb="FF0000FF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8"/>
      <color rgb="FF0000FF"/>
      <name val="Arial"/>
      <family val="2"/>
      <charset val="238"/>
    </font>
    <font>
      <b/>
      <sz val="8"/>
      <color indexed="18"/>
      <name val="Arial"/>
      <family val="2"/>
      <charset val="238"/>
    </font>
    <font>
      <sz val="8"/>
      <color rgb="FF002060"/>
      <name val="Arial"/>
      <family val="2"/>
      <charset val="238"/>
    </font>
    <font>
      <sz val="8"/>
      <color rgb="FF000080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rgb="FFFF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2"/>
      <name val="Times New Roman"/>
      <family val="1"/>
      <charset val="238"/>
    </font>
  </fonts>
  <fills count="6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0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54">
    <xf numFmtId="0" fontId="0" fillId="0" borderId="0"/>
    <xf numFmtId="0" fontId="66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66" fillId="22" borderId="0" applyNumberFormat="0" applyBorder="0" applyAlignment="0" applyProtection="0"/>
    <xf numFmtId="0" fontId="66" fillId="23" borderId="0" applyNumberFormat="0" applyBorder="0" applyAlignment="0" applyProtection="0"/>
    <xf numFmtId="0" fontId="66" fillId="24" borderId="0" applyNumberFormat="0" applyBorder="0" applyAlignment="0" applyProtection="0"/>
    <xf numFmtId="0" fontId="66" fillId="25" borderId="0" applyNumberFormat="0" applyBorder="0" applyAlignment="0" applyProtection="0"/>
    <xf numFmtId="0" fontId="66" fillId="26" borderId="0" applyNumberFormat="0" applyBorder="0" applyAlignment="0" applyProtection="0"/>
    <xf numFmtId="0" fontId="66" fillId="27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66" fillId="30" borderId="0" applyNumberFormat="0" applyBorder="0" applyAlignment="0" applyProtection="0"/>
    <xf numFmtId="0" fontId="67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67" fillId="34" borderId="0" applyNumberFormat="0" applyBorder="0" applyAlignment="0" applyProtection="0"/>
    <xf numFmtId="0" fontId="67" fillId="35" borderId="0" applyNumberFormat="0" applyBorder="0" applyAlignment="0" applyProtection="0"/>
    <xf numFmtId="0" fontId="67" fillId="36" borderId="0" applyNumberFormat="0" applyBorder="0" applyAlignment="0" applyProtection="0"/>
    <xf numFmtId="0" fontId="37" fillId="0" borderId="1" applyNumberFormat="0" applyFill="0" applyAlignment="0" applyProtection="0"/>
    <xf numFmtId="0" fontId="68" fillId="0" borderId="91" applyNumberFormat="0" applyFill="0" applyAlignment="0" applyProtection="0"/>
    <xf numFmtId="164" fontId="2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69" fillId="37" borderId="0" applyNumberFormat="0" applyBorder="0" applyAlignment="0" applyProtection="0"/>
    <xf numFmtId="0" fontId="38" fillId="6" borderId="2" applyNumberFormat="0" applyAlignment="0" applyProtection="0"/>
    <xf numFmtId="0" fontId="70" fillId="38" borderId="92" applyNumberFormat="0" applyAlignment="0" applyProtection="0"/>
    <xf numFmtId="0" fontId="39" fillId="0" borderId="3" applyNumberFormat="0" applyFill="0" applyAlignment="0" applyProtection="0"/>
    <xf numFmtId="0" fontId="71" fillId="0" borderId="93" applyNumberFormat="0" applyFill="0" applyAlignment="0" applyProtection="0"/>
    <xf numFmtId="0" fontId="40" fillId="0" borderId="4" applyNumberFormat="0" applyFill="0" applyAlignment="0" applyProtection="0"/>
    <xf numFmtId="0" fontId="72" fillId="0" borderId="94" applyNumberFormat="0" applyFill="0" applyAlignment="0" applyProtection="0"/>
    <xf numFmtId="0" fontId="41" fillId="0" borderId="5" applyNumberFormat="0" applyFill="0" applyAlignment="0" applyProtection="0"/>
    <xf numFmtId="0" fontId="73" fillId="0" borderId="95" applyNumberFormat="0" applyFill="0" applyAlignment="0" applyProtection="0"/>
    <xf numFmtId="0" fontId="41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3" fillId="7" borderId="0" applyNumberFormat="0" applyBorder="0" applyAlignment="0" applyProtection="0"/>
    <xf numFmtId="0" fontId="75" fillId="39" borderId="0" applyNumberFormat="0" applyBorder="0" applyAlignment="0" applyProtection="0"/>
    <xf numFmtId="0" fontId="14" fillId="0" borderId="0"/>
    <xf numFmtId="0" fontId="66" fillId="0" borderId="0"/>
    <xf numFmtId="0" fontId="65" fillId="0" borderId="0"/>
    <xf numFmtId="0" fontId="14" fillId="0" borderId="0"/>
    <xf numFmtId="0" fontId="66" fillId="0" borderId="0"/>
    <xf numFmtId="0" fontId="66" fillId="0" borderId="0"/>
    <xf numFmtId="0" fontId="14" fillId="0" borderId="0"/>
    <xf numFmtId="0" fontId="14" fillId="0" borderId="0"/>
    <xf numFmtId="0" fontId="23" fillId="0" borderId="0"/>
    <xf numFmtId="0" fontId="35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4" fillId="8" borderId="6" applyNumberFormat="0" applyFont="0" applyAlignment="0" applyProtection="0"/>
    <xf numFmtId="0" fontId="66" fillId="40" borderId="96" applyNumberFormat="0" applyFont="0" applyAlignment="0" applyProtection="0"/>
    <xf numFmtId="9" fontId="23" fillId="0" borderId="0" applyFont="0" applyFill="0" applyBorder="0" applyAlignment="0" applyProtection="0"/>
    <xf numFmtId="0" fontId="44" fillId="0" borderId="7" applyNumberFormat="0" applyFill="0" applyAlignment="0" applyProtection="0"/>
    <xf numFmtId="0" fontId="76" fillId="0" borderId="97" applyNumberFormat="0" applyFill="0" applyAlignment="0" applyProtection="0"/>
    <xf numFmtId="0" fontId="51" fillId="9" borderId="0">
      <alignment horizontal="left" vertical="center"/>
    </xf>
    <xf numFmtId="0" fontId="45" fillId="2" borderId="0" applyNumberFormat="0" applyBorder="0" applyAlignment="0" applyProtection="0"/>
    <xf numFmtId="0" fontId="77" fillId="41" borderId="0" applyNumberFormat="0" applyBorder="0" applyAlignment="0" applyProtection="0"/>
    <xf numFmtId="0" fontId="46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47" fillId="3" borderId="8" applyNumberFormat="0" applyAlignment="0" applyProtection="0"/>
    <xf numFmtId="0" fontId="79" fillId="42" borderId="98" applyNumberFormat="0" applyAlignment="0" applyProtection="0"/>
    <xf numFmtId="0" fontId="48" fillId="10" borderId="8" applyNumberFormat="0" applyAlignment="0" applyProtection="0"/>
    <xf numFmtId="0" fontId="80" fillId="43" borderId="98" applyNumberFormat="0" applyAlignment="0" applyProtection="0"/>
    <xf numFmtId="0" fontId="49" fillId="10" borderId="9" applyNumberFormat="0" applyAlignment="0" applyProtection="0"/>
    <xf numFmtId="0" fontId="81" fillId="43" borderId="99" applyNumberFormat="0" applyAlignment="0" applyProtection="0"/>
    <xf numFmtId="0" fontId="5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36" fillId="11" borderId="0" applyNumberFormat="0" applyBorder="0" applyAlignment="0" applyProtection="0"/>
    <xf numFmtId="0" fontId="67" fillId="44" borderId="0" applyNumberFormat="0" applyBorder="0" applyAlignment="0" applyProtection="0"/>
    <xf numFmtId="0" fontId="36" fillId="12" borderId="0" applyNumberFormat="0" applyBorder="0" applyAlignment="0" applyProtection="0"/>
    <xf numFmtId="0" fontId="67" fillId="45" borderId="0" applyNumberFormat="0" applyBorder="0" applyAlignment="0" applyProtection="0"/>
    <xf numFmtId="0" fontId="36" fillId="13" borderId="0" applyNumberFormat="0" applyBorder="0" applyAlignment="0" applyProtection="0"/>
    <xf numFmtId="0" fontId="67" fillId="46" borderId="0" applyNumberFormat="0" applyBorder="0" applyAlignment="0" applyProtection="0"/>
    <xf numFmtId="0" fontId="36" fillId="4" borderId="0" applyNumberFormat="0" applyBorder="0" applyAlignment="0" applyProtection="0"/>
    <xf numFmtId="0" fontId="67" fillId="47" borderId="0" applyNumberFormat="0" applyBorder="0" applyAlignment="0" applyProtection="0"/>
    <xf numFmtId="0" fontId="36" fillId="5" borderId="0" applyNumberFormat="0" applyBorder="0" applyAlignment="0" applyProtection="0"/>
    <xf numFmtId="0" fontId="67" fillId="48" borderId="0" applyNumberFormat="0" applyBorder="0" applyAlignment="0" applyProtection="0"/>
    <xf numFmtId="0" fontId="36" fillId="14" borderId="0" applyNumberFormat="0" applyBorder="0" applyAlignment="0" applyProtection="0"/>
    <xf numFmtId="0" fontId="67" fillId="49" borderId="0" applyNumberFormat="0" applyBorder="0" applyAlignment="0" applyProtection="0"/>
    <xf numFmtId="0" fontId="10" fillId="0" borderId="0"/>
    <xf numFmtId="0" fontId="9" fillId="0" borderId="0"/>
    <xf numFmtId="0" fontId="69" fillId="37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31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32" borderId="0" applyNumberFormat="0" applyBorder="0" applyAlignment="0" applyProtection="0"/>
    <xf numFmtId="0" fontId="8" fillId="21" borderId="0" applyNumberFormat="0" applyBorder="0" applyAlignment="0" applyProtection="0"/>
    <xf numFmtId="0" fontId="8" fillId="27" borderId="0" applyNumberFormat="0" applyBorder="0" applyAlignment="0" applyProtection="0"/>
    <xf numFmtId="0" fontId="8" fillId="33" borderId="0" applyNumberFormat="0" applyBorder="0" applyAlignment="0" applyProtection="0"/>
    <xf numFmtId="0" fontId="8" fillId="22" borderId="0" applyNumberFormat="0" applyBorder="0" applyAlignment="0" applyProtection="0"/>
    <xf numFmtId="0" fontId="8" fillId="28" borderId="0" applyNumberFormat="0" applyBorder="0" applyAlignment="0" applyProtection="0"/>
    <xf numFmtId="0" fontId="8" fillId="34" borderId="0" applyNumberFormat="0" applyBorder="0" applyAlignment="0" applyProtection="0"/>
    <xf numFmtId="0" fontId="8" fillId="23" borderId="0" applyNumberFormat="0" applyBorder="0" applyAlignment="0" applyProtection="0"/>
    <xf numFmtId="0" fontId="8" fillId="29" borderId="0" applyNumberFormat="0" applyBorder="0" applyAlignment="0" applyProtection="0"/>
    <xf numFmtId="0" fontId="8" fillId="35" borderId="0" applyNumberFormat="0" applyBorder="0" applyAlignment="0" applyProtection="0"/>
    <xf numFmtId="0" fontId="8" fillId="24" borderId="0" applyNumberFormat="0" applyBorder="0" applyAlignment="0" applyProtection="0"/>
    <xf numFmtId="0" fontId="8" fillId="30" borderId="0" applyNumberFormat="0" applyBorder="0" applyAlignment="0" applyProtection="0"/>
    <xf numFmtId="0" fontId="8" fillId="36" borderId="0" applyNumberFormat="0" applyBorder="0" applyAlignment="0" applyProtection="0"/>
    <xf numFmtId="0" fontId="8" fillId="0" borderId="0"/>
    <xf numFmtId="0" fontId="118" fillId="0" borderId="0" applyNumberFormat="0" applyFill="0" applyBorder="0" applyAlignment="0" applyProtection="0"/>
    <xf numFmtId="0" fontId="119" fillId="39" borderId="0" applyNumberFormat="0" applyBorder="0" applyAlignment="0" applyProtection="0"/>
    <xf numFmtId="0" fontId="8" fillId="40" borderId="96" applyNumberFormat="0" applyFont="0" applyAlignment="0" applyProtection="0"/>
    <xf numFmtId="0" fontId="8" fillId="0" borderId="0"/>
    <xf numFmtId="0" fontId="8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50" fillId="0" borderId="0"/>
    <xf numFmtId="0" fontId="151" fillId="0" borderId="0"/>
    <xf numFmtId="164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10" fillId="0" borderId="0"/>
    <xf numFmtId="0" fontId="2" fillId="40" borderId="96" applyNumberFormat="0" applyFont="0" applyAlignment="0" applyProtection="0"/>
    <xf numFmtId="0" fontId="1" fillId="0" borderId="0"/>
    <xf numFmtId="0" fontId="1" fillId="0" borderId="0"/>
  </cellStyleXfs>
  <cellXfs count="1870">
    <xf numFmtId="0" fontId="0" fillId="0" borderId="0" xfId="0"/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0" xfId="0" applyFont="1" applyAlignment="1">
      <alignment horizontal="center"/>
    </xf>
    <xf numFmtId="4" fontId="0" fillId="0" borderId="0" xfId="0" applyNumberFormat="1"/>
    <xf numFmtId="0" fontId="13" fillId="0" borderId="12" xfId="0" applyFont="1" applyBorder="1" applyAlignment="1">
      <alignment horizontal="center"/>
    </xf>
    <xf numFmtId="0" fontId="11" fillId="0" borderId="0" xfId="0" applyFont="1"/>
    <xf numFmtId="4" fontId="11" fillId="0" borderId="0" xfId="0" applyNumberFormat="1" applyFont="1"/>
    <xf numFmtId="166" fontId="0" fillId="0" borderId="0" xfId="0" applyNumberFormat="1"/>
    <xf numFmtId="0" fontId="0" fillId="0" borderId="0" xfId="0" applyAlignment="1">
      <alignment vertical="center"/>
    </xf>
    <xf numFmtId="0" fontId="13" fillId="0" borderId="1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4" xfId="0" applyFont="1" applyBorder="1"/>
    <xf numFmtId="0" fontId="11" fillId="0" borderId="14" xfId="0" applyFont="1" applyBorder="1" applyAlignment="1">
      <alignment horizontal="center"/>
    </xf>
    <xf numFmtId="0" fontId="18" fillId="0" borderId="14" xfId="53" applyFont="1" applyBorder="1" applyAlignment="1">
      <alignment horizontal="left"/>
    </xf>
    <xf numFmtId="0" fontId="24" fillId="0" borderId="0" xfId="53" applyFont="1"/>
    <xf numFmtId="0" fontId="25" fillId="0" borderId="0" xfId="53" applyFont="1" applyAlignment="1">
      <alignment horizontal="center"/>
    </xf>
    <xf numFmtId="0" fontId="29" fillId="0" borderId="0" xfId="53" applyFont="1" applyAlignment="1">
      <alignment horizontal="center"/>
    </xf>
    <xf numFmtId="0" fontId="30" fillId="0" borderId="0" xfId="53" applyFont="1" applyAlignment="1">
      <alignment horizontal="center"/>
    </xf>
    <xf numFmtId="0" fontId="24" fillId="0" borderId="15" xfId="53" applyFont="1" applyBorder="1" applyAlignment="1">
      <alignment horizontal="center"/>
    </xf>
    <xf numFmtId="0" fontId="24" fillId="0" borderId="14" xfId="53" applyFont="1" applyBorder="1"/>
    <xf numFmtId="0" fontId="18" fillId="0" borderId="16" xfId="53" applyFont="1" applyBorder="1" applyAlignment="1">
      <alignment horizontal="left"/>
    </xf>
    <xf numFmtId="0" fontId="18" fillId="0" borderId="17" xfId="53" applyFont="1" applyBorder="1" applyAlignment="1">
      <alignment horizontal="center"/>
    </xf>
    <xf numFmtId="0" fontId="24" fillId="0" borderId="14" xfId="53" applyFont="1" applyBorder="1" applyAlignment="1">
      <alignment horizontal="center"/>
    </xf>
    <xf numFmtId="0" fontId="24" fillId="0" borderId="0" xfId="53" applyFont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34" fillId="0" borderId="0" xfId="0" applyFont="1"/>
    <xf numFmtId="0" fontId="23" fillId="0" borderId="0" xfId="53"/>
    <xf numFmtId="0" fontId="31" fillId="0" borderId="20" xfId="53" applyFont="1" applyBorder="1" applyAlignment="1">
      <alignment horizontal="center"/>
    </xf>
    <xf numFmtId="0" fontId="25" fillId="0" borderId="0" xfId="53" applyFont="1"/>
    <xf numFmtId="0" fontId="31" fillId="0" borderId="0" xfId="53" applyFont="1"/>
    <xf numFmtId="0" fontId="18" fillId="0" borderId="0" xfId="53" applyFont="1"/>
    <xf numFmtId="0" fontId="18" fillId="0" borderId="0" xfId="53" applyFont="1" applyAlignment="1">
      <alignment horizontal="left"/>
    </xf>
    <xf numFmtId="166" fontId="18" fillId="0" borderId="0" xfId="53" applyNumberFormat="1" applyFont="1" applyAlignment="1">
      <alignment horizontal="right"/>
    </xf>
    <xf numFmtId="2" fontId="18" fillId="0" borderId="0" xfId="53" applyNumberFormat="1" applyFont="1" applyAlignment="1">
      <alignment horizontal="right"/>
    </xf>
    <xf numFmtId="0" fontId="13" fillId="0" borderId="0" xfId="0" applyFont="1"/>
    <xf numFmtId="166" fontId="13" fillId="0" borderId="0" xfId="0" applyNumberFormat="1" applyFont="1"/>
    <xf numFmtId="4" fontId="32" fillId="0" borderId="21" xfId="53" applyNumberFormat="1" applyFont="1" applyBorder="1" applyAlignment="1">
      <alignment horizontal="right"/>
    </xf>
    <xf numFmtId="4" fontId="29" fillId="0" borderId="22" xfId="53" applyNumberFormat="1" applyFont="1" applyBorder="1" applyAlignment="1">
      <alignment horizontal="right"/>
    </xf>
    <xf numFmtId="4" fontId="24" fillId="0" borderId="23" xfId="53" applyNumberFormat="1" applyFont="1" applyBorder="1" applyAlignment="1">
      <alignment horizontal="right"/>
    </xf>
    <xf numFmtId="4" fontId="29" fillId="0" borderId="23" xfId="53" applyNumberFormat="1" applyFont="1" applyBorder="1" applyAlignment="1">
      <alignment horizontal="right"/>
    </xf>
    <xf numFmtId="0" fontId="18" fillId="0" borderId="14" xfId="53" applyFont="1" applyBorder="1" applyAlignment="1">
      <alignment horizontal="center"/>
    </xf>
    <xf numFmtId="4" fontId="18" fillId="0" borderId="23" xfId="53" applyNumberFormat="1" applyFont="1" applyBorder="1" applyAlignment="1">
      <alignment horizontal="right"/>
    </xf>
    <xf numFmtId="4" fontId="18" fillId="0" borderId="24" xfId="53" applyNumberFormat="1" applyFont="1" applyBorder="1" applyAlignment="1">
      <alignment horizontal="right"/>
    </xf>
    <xf numFmtId="4" fontId="18" fillId="0" borderId="25" xfId="53" applyNumberFormat="1" applyFont="1" applyBorder="1" applyAlignment="1">
      <alignment horizontal="right"/>
    </xf>
    <xf numFmtId="4" fontId="29" fillId="0" borderId="21" xfId="53" applyNumberFormat="1" applyFont="1" applyBorder="1" applyAlignment="1">
      <alignment horizontal="right"/>
    </xf>
    <xf numFmtId="0" fontId="18" fillId="0" borderId="26" xfId="53" applyFont="1" applyBorder="1"/>
    <xf numFmtId="0" fontId="18" fillId="0" borderId="27" xfId="53" applyFont="1" applyBorder="1" applyAlignment="1">
      <alignment horizontal="center"/>
    </xf>
    <xf numFmtId="0" fontId="14" fillId="0" borderId="0" xfId="0" applyFont="1"/>
    <xf numFmtId="0" fontId="53" fillId="0" borderId="0" xfId="49" applyFont="1"/>
    <xf numFmtId="0" fontId="53" fillId="0" borderId="0" xfId="49" applyFont="1" applyAlignment="1">
      <alignment wrapText="1"/>
    </xf>
    <xf numFmtId="0" fontId="11" fillId="0" borderId="15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14" fillId="0" borderId="0" xfId="40"/>
    <xf numFmtId="0" fontId="11" fillId="0" borderId="0" xfId="40" applyFont="1"/>
    <xf numFmtId="4" fontId="11" fillId="0" borderId="0" xfId="40" applyNumberFormat="1" applyFont="1"/>
    <xf numFmtId="0" fontId="14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9" fontId="11" fillId="0" borderId="18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33" xfId="0" applyFont="1" applyBorder="1" applyAlignment="1">
      <alignment horizontal="center"/>
    </xf>
    <xf numFmtId="0" fontId="11" fillId="0" borderId="33" xfId="0" applyFont="1" applyBorder="1"/>
    <xf numFmtId="4" fontId="11" fillId="0" borderId="34" xfId="0" applyNumberFormat="1" applyFont="1" applyBorder="1"/>
    <xf numFmtId="49" fontId="11" fillId="0" borderId="31" xfId="0" applyNumberFormat="1" applyFont="1" applyBorder="1" applyAlignment="1">
      <alignment horizontal="center" vertical="center"/>
    </xf>
    <xf numFmtId="0" fontId="11" fillId="0" borderId="35" xfId="0" applyFont="1" applyBorder="1" applyAlignment="1">
      <alignment horizontal="left" vertical="center"/>
    </xf>
    <xf numFmtId="0" fontId="11" fillId="0" borderId="36" xfId="0" applyFont="1" applyBorder="1" applyAlignment="1">
      <alignment horizontal="center"/>
    </xf>
    <xf numFmtId="0" fontId="11" fillId="0" borderId="36" xfId="0" applyFont="1" applyBorder="1"/>
    <xf numFmtId="4" fontId="11" fillId="0" borderId="37" xfId="0" applyNumberFormat="1" applyFont="1" applyBorder="1"/>
    <xf numFmtId="49" fontId="11" fillId="0" borderId="26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0" fontId="11" fillId="0" borderId="15" xfId="0" applyFont="1" applyBorder="1"/>
    <xf numFmtId="4" fontId="11" fillId="0" borderId="38" xfId="0" applyNumberFormat="1" applyFont="1" applyBorder="1"/>
    <xf numFmtId="4" fontId="11" fillId="0" borderId="39" xfId="0" applyNumberFormat="1" applyFont="1" applyBorder="1"/>
    <xf numFmtId="49" fontId="11" fillId="0" borderId="40" xfId="0" applyNumberFormat="1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/>
    <xf numFmtId="4" fontId="11" fillId="0" borderId="11" xfId="0" applyNumberFormat="1" applyFont="1" applyBorder="1"/>
    <xf numFmtId="4" fontId="11" fillId="0" borderId="41" xfId="0" applyNumberFormat="1" applyFont="1" applyBorder="1"/>
    <xf numFmtId="0" fontId="11" fillId="0" borderId="27" xfId="0" applyFont="1" applyBorder="1" applyAlignment="1">
      <alignment horizontal="center"/>
    </xf>
    <xf numFmtId="0" fontId="11" fillId="0" borderId="27" xfId="0" applyFont="1" applyBorder="1"/>
    <xf numFmtId="0" fontId="11" fillId="0" borderId="17" xfId="0" applyFont="1" applyBorder="1" applyAlignment="1">
      <alignment horizontal="center"/>
    </xf>
    <xf numFmtId="0" fontId="11" fillId="0" borderId="17" xfId="0" applyFont="1" applyBorder="1"/>
    <xf numFmtId="0" fontId="11" fillId="0" borderId="13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4" fontId="11" fillId="0" borderId="42" xfId="0" applyNumberFormat="1" applyFont="1" applyBorder="1"/>
    <xf numFmtId="0" fontId="11" fillId="0" borderId="35" xfId="0" applyFont="1" applyBorder="1" applyAlignment="1">
      <alignment horizontal="left" vertical="center" wrapText="1"/>
    </xf>
    <xf numFmtId="4" fontId="11" fillId="0" borderId="43" xfId="0" applyNumberFormat="1" applyFont="1" applyBorder="1"/>
    <xf numFmtId="0" fontId="11" fillId="0" borderId="0" xfId="0" applyFont="1" applyAlignment="1">
      <alignment vertical="center"/>
    </xf>
    <xf numFmtId="0" fontId="88" fillId="0" borderId="0" xfId="0" applyFont="1"/>
    <xf numFmtId="0" fontId="15" fillId="0" borderId="0" xfId="40" applyFont="1" applyAlignment="1">
      <alignment horizontal="center"/>
    </xf>
    <xf numFmtId="0" fontId="13" fillId="0" borderId="0" xfId="40" applyFont="1" applyAlignment="1">
      <alignment horizontal="center"/>
    </xf>
    <xf numFmtId="0" fontId="13" fillId="0" borderId="50" xfId="40" applyFont="1" applyBorder="1" applyAlignment="1">
      <alignment horizontal="center"/>
    </xf>
    <xf numFmtId="0" fontId="13" fillId="0" borderId="12" xfId="40" applyFont="1" applyBorder="1" applyAlignment="1">
      <alignment horizontal="center"/>
    </xf>
    <xf numFmtId="0" fontId="13" fillId="0" borderId="10" xfId="40" applyFont="1" applyBorder="1" applyAlignment="1">
      <alignment horizontal="center"/>
    </xf>
    <xf numFmtId="0" fontId="13" fillId="0" borderId="11" xfId="40" applyFont="1" applyBorder="1" applyAlignment="1">
      <alignment horizontal="center"/>
    </xf>
    <xf numFmtId="0" fontId="17" fillId="0" borderId="51" xfId="40" applyFont="1" applyBorder="1"/>
    <xf numFmtId="4" fontId="17" fillId="0" borderId="33" xfId="40" applyNumberFormat="1" applyFont="1" applyBorder="1"/>
    <xf numFmtId="10" fontId="17" fillId="0" borderId="39" xfId="40" applyNumberFormat="1" applyFont="1" applyBorder="1" applyAlignment="1">
      <alignment vertical="center"/>
    </xf>
    <xf numFmtId="0" fontId="17" fillId="0" borderId="44" xfId="40" applyFont="1" applyBorder="1" applyAlignment="1">
      <alignment vertical="center" wrapText="1"/>
    </xf>
    <xf numFmtId="4" fontId="17" fillId="0" borderId="52" xfId="40" applyNumberFormat="1" applyFont="1" applyBorder="1" applyAlignment="1">
      <alignment vertical="center"/>
    </xf>
    <xf numFmtId="4" fontId="17" fillId="0" borderId="14" xfId="40" applyNumberFormat="1" applyFont="1" applyBorder="1" applyAlignment="1">
      <alignment vertical="center"/>
    </xf>
    <xf numFmtId="0" fontId="17" fillId="0" borderId="23" xfId="40" applyFont="1" applyBorder="1" applyAlignment="1">
      <alignment vertical="center" wrapText="1"/>
    </xf>
    <xf numFmtId="10" fontId="17" fillId="0" borderId="39" xfId="40" applyNumberFormat="1" applyFont="1" applyBorder="1" applyAlignment="1">
      <alignment horizontal="center" vertical="center"/>
    </xf>
    <xf numFmtId="0" fontId="17" fillId="0" borderId="26" xfId="40" applyFont="1" applyBorder="1"/>
    <xf numFmtId="4" fontId="17" fillId="0" borderId="40" xfId="40" applyNumberFormat="1" applyFont="1" applyBorder="1"/>
    <xf numFmtId="4" fontId="17" fillId="0" borderId="27" xfId="40" applyNumberFormat="1" applyFont="1" applyBorder="1"/>
    <xf numFmtId="10" fontId="17" fillId="0" borderId="41" xfId="40" applyNumberFormat="1" applyFont="1" applyBorder="1" applyAlignment="1">
      <alignment horizontal="center"/>
    </xf>
    <xf numFmtId="0" fontId="12" fillId="0" borderId="50" xfId="40" applyFont="1" applyBorder="1"/>
    <xf numFmtId="4" fontId="12" fillId="0" borderId="12" xfId="40" applyNumberFormat="1" applyFont="1" applyBorder="1"/>
    <xf numFmtId="4" fontId="12" fillId="0" borderId="10" xfId="40" applyNumberFormat="1" applyFont="1" applyBorder="1"/>
    <xf numFmtId="4" fontId="12" fillId="0" borderId="53" xfId="40" applyNumberFormat="1" applyFont="1" applyBorder="1"/>
    <xf numFmtId="10" fontId="12" fillId="0" borderId="11" xfId="40" applyNumberFormat="1" applyFont="1" applyBorder="1"/>
    <xf numFmtId="166" fontId="11" fillId="0" borderId="0" xfId="40" applyNumberFormat="1" applyFont="1"/>
    <xf numFmtId="10" fontId="17" fillId="0" borderId="34" xfId="40" applyNumberFormat="1" applyFont="1" applyBorder="1"/>
    <xf numFmtId="0" fontId="17" fillId="0" borderId="46" xfId="40" applyFont="1" applyBorder="1"/>
    <xf numFmtId="4" fontId="17" fillId="0" borderId="14" xfId="40" applyNumberFormat="1" applyFont="1" applyBorder="1"/>
    <xf numFmtId="10" fontId="17" fillId="0" borderId="39" xfId="40" applyNumberFormat="1" applyFont="1" applyBorder="1"/>
    <xf numFmtId="4" fontId="17" fillId="0" borderId="14" xfId="40" applyNumberFormat="1" applyFont="1" applyBorder="1" applyAlignment="1">
      <alignment horizontal="right"/>
    </xf>
    <xf numFmtId="10" fontId="17" fillId="0" borderId="39" xfId="40" applyNumberFormat="1" applyFont="1" applyBorder="1" applyAlignment="1">
      <alignment horizontal="center"/>
    </xf>
    <xf numFmtId="0" fontId="17" fillId="0" borderId="54" xfId="40" applyFont="1" applyBorder="1"/>
    <xf numFmtId="4" fontId="17" fillId="0" borderId="35" xfId="40" applyNumberFormat="1" applyFont="1" applyBorder="1" applyAlignment="1">
      <alignment horizontal="right"/>
    </xf>
    <xf numFmtId="4" fontId="12" fillId="0" borderId="50" xfId="40" applyNumberFormat="1" applyFont="1" applyBorder="1"/>
    <xf numFmtId="0" fontId="12" fillId="0" borderId="0" xfId="40" applyFont="1"/>
    <xf numFmtId="166" fontId="12" fillId="0" borderId="0" xfId="40" applyNumberFormat="1" applyFont="1"/>
    <xf numFmtId="4" fontId="12" fillId="0" borderId="0" xfId="40" applyNumberFormat="1" applyFont="1"/>
    <xf numFmtId="166" fontId="14" fillId="0" borderId="0" xfId="40" applyNumberFormat="1"/>
    <xf numFmtId="0" fontId="13" fillId="0" borderId="50" xfId="40" applyFont="1" applyBorder="1" applyAlignment="1">
      <alignment horizontal="center" vertical="center"/>
    </xf>
    <xf numFmtId="166" fontId="13" fillId="0" borderId="12" xfId="40" applyNumberFormat="1" applyFont="1" applyBorder="1" applyAlignment="1">
      <alignment horizontal="center" vertical="center"/>
    </xf>
    <xf numFmtId="166" fontId="13" fillId="0" borderId="10" xfId="40" applyNumberFormat="1" applyFont="1" applyBorder="1" applyAlignment="1">
      <alignment horizontal="center" vertical="center"/>
    </xf>
    <xf numFmtId="166" fontId="13" fillId="0" borderId="10" xfId="40" applyNumberFormat="1" applyFont="1" applyBorder="1" applyAlignment="1">
      <alignment horizontal="center" vertical="center" wrapText="1"/>
    </xf>
    <xf numFmtId="4" fontId="13" fillId="0" borderId="11" xfId="40" applyNumberFormat="1" applyFont="1" applyBorder="1" applyAlignment="1">
      <alignment horizontal="center" vertical="center"/>
    </xf>
    <xf numFmtId="0" fontId="12" fillId="50" borderId="26" xfId="40" applyFont="1" applyFill="1" applyBorder="1"/>
    <xf numFmtId="4" fontId="12" fillId="50" borderId="40" xfId="40" applyNumberFormat="1" applyFont="1" applyFill="1" applyBorder="1"/>
    <xf numFmtId="4" fontId="12" fillId="50" borderId="27" xfId="40" applyNumberFormat="1" applyFont="1" applyFill="1" applyBorder="1"/>
    <xf numFmtId="4" fontId="16" fillId="50" borderId="41" xfId="40" applyNumberFormat="1" applyFont="1" applyFill="1" applyBorder="1" applyAlignment="1">
      <alignment horizontal="center" vertical="center"/>
    </xf>
    <xf numFmtId="4" fontId="14" fillId="0" borderId="0" xfId="40" applyNumberFormat="1"/>
    <xf numFmtId="4" fontId="12" fillId="0" borderId="29" xfId="40" applyNumberFormat="1" applyFont="1" applyBorder="1"/>
    <xf numFmtId="10" fontId="17" fillId="0" borderId="38" xfId="40" applyNumberFormat="1" applyFont="1" applyBorder="1"/>
    <xf numFmtId="10" fontId="17" fillId="0" borderId="38" xfId="40" applyNumberFormat="1" applyFont="1" applyBorder="1" applyAlignment="1">
      <alignment horizontal="center"/>
    </xf>
    <xf numFmtId="4" fontId="17" fillId="0" borderId="39" xfId="0" applyNumberFormat="1" applyFont="1" applyBorder="1"/>
    <xf numFmtId="4" fontId="17" fillId="0" borderId="38" xfId="0" applyNumberFormat="1" applyFont="1" applyBorder="1"/>
    <xf numFmtId="4" fontId="17" fillId="0" borderId="14" xfId="0" applyNumberFormat="1" applyFont="1" applyBorder="1"/>
    <xf numFmtId="0" fontId="17" fillId="0" borderId="52" xfId="0" applyFont="1" applyBorder="1" applyAlignment="1">
      <alignment horizontal="center"/>
    </xf>
    <xf numFmtId="0" fontId="17" fillId="0" borderId="16" xfId="0" applyFont="1" applyBorder="1"/>
    <xf numFmtId="4" fontId="52" fillId="0" borderId="39" xfId="0" applyNumberFormat="1" applyFont="1" applyBorder="1"/>
    <xf numFmtId="4" fontId="52" fillId="0" borderId="37" xfId="0" applyNumberFormat="1" applyFont="1" applyBorder="1"/>
    <xf numFmtId="0" fontId="17" fillId="0" borderId="62" xfId="0" applyFont="1" applyBorder="1"/>
    <xf numFmtId="0" fontId="17" fillId="0" borderId="67" xfId="0" applyFont="1" applyBorder="1"/>
    <xf numFmtId="0" fontId="17" fillId="0" borderId="60" xfId="0" applyFont="1" applyBorder="1" applyAlignment="1">
      <alignment horizontal="center"/>
    </xf>
    <xf numFmtId="0" fontId="11" fillId="0" borderId="0" xfId="0" applyFont="1" applyAlignment="1">
      <alignment horizontal="right"/>
    </xf>
    <xf numFmtId="4" fontId="17" fillId="50" borderId="41" xfId="0" applyNumberFormat="1" applyFont="1" applyFill="1" applyBorder="1"/>
    <xf numFmtId="0" fontId="33" fillId="0" borderId="0" xfId="0" applyFont="1" applyAlignment="1">
      <alignment horizontal="center"/>
    </xf>
    <xf numFmtId="0" fontId="18" fillId="0" borderId="47" xfId="53" applyFont="1" applyBorder="1" applyAlignment="1">
      <alignment horizontal="left"/>
    </xf>
    <xf numFmtId="0" fontId="14" fillId="0" borderId="0" xfId="43"/>
    <xf numFmtId="0" fontId="15" fillId="0" borderId="0" xfId="43" applyFont="1" applyAlignment="1">
      <alignment horizontal="center"/>
    </xf>
    <xf numFmtId="0" fontId="16" fillId="0" borderId="0" xfId="43" applyFont="1" applyAlignment="1">
      <alignment horizontal="center"/>
    </xf>
    <xf numFmtId="0" fontId="12" fillId="0" borderId="10" xfId="43" applyFont="1" applyBorder="1" applyAlignment="1">
      <alignment horizontal="center"/>
    </xf>
    <xf numFmtId="0" fontId="12" fillId="0" borderId="29" xfId="43" applyFont="1" applyBorder="1" applyAlignment="1">
      <alignment horizontal="center"/>
    </xf>
    <xf numFmtId="0" fontId="12" fillId="0" borderId="11" xfId="43" applyFont="1" applyBorder="1" applyAlignment="1">
      <alignment horizontal="center"/>
    </xf>
    <xf numFmtId="4" fontId="11" fillId="0" borderId="36" xfId="43" applyNumberFormat="1" applyFont="1" applyBorder="1"/>
    <xf numFmtId="4" fontId="11" fillId="0" borderId="39" xfId="43" applyNumberFormat="1" applyFont="1" applyBorder="1" applyAlignment="1">
      <alignment horizontal="right"/>
    </xf>
    <xf numFmtId="0" fontId="11" fillId="0" borderId="16" xfId="43" applyFont="1" applyBorder="1" applyAlignment="1">
      <alignment horizontal="left"/>
    </xf>
    <xf numFmtId="4" fontId="11" fillId="0" borderId="14" xfId="43" applyNumberFormat="1" applyFont="1" applyBorder="1" applyAlignment="1">
      <alignment horizontal="right"/>
    </xf>
    <xf numFmtId="0" fontId="11" fillId="0" borderId="0" xfId="43" applyFont="1" applyAlignment="1">
      <alignment horizontal="left"/>
    </xf>
    <xf numFmtId="0" fontId="12" fillId="0" borderId="0" xfId="43" applyFont="1" applyAlignment="1">
      <alignment horizontal="center"/>
    </xf>
    <xf numFmtId="0" fontId="12" fillId="0" borderId="0" xfId="43" applyFont="1" applyAlignment="1">
      <alignment horizontal="left"/>
    </xf>
    <xf numFmtId="4" fontId="12" fillId="0" borderId="0" xfId="43" applyNumberFormat="1" applyFont="1"/>
    <xf numFmtId="49" fontId="11" fillId="0" borderId="0" xfId="43" applyNumberFormat="1" applyFont="1" applyAlignment="1">
      <alignment horizontal="left" wrapText="1"/>
    </xf>
    <xf numFmtId="0" fontId="16" fillId="0" borderId="68" xfId="43" applyFont="1" applyBorder="1" applyAlignment="1">
      <alignment horizontal="center"/>
    </xf>
    <xf numFmtId="4" fontId="11" fillId="0" borderId="15" xfId="43" applyNumberFormat="1" applyFont="1" applyBorder="1" applyAlignment="1">
      <alignment horizontal="right"/>
    </xf>
    <xf numFmtId="0" fontId="11" fillId="0" borderId="35" xfId="43" applyFont="1" applyBorder="1" applyAlignment="1">
      <alignment horizontal="center"/>
    </xf>
    <xf numFmtId="0" fontId="11" fillId="0" borderId="67" xfId="43" applyFont="1" applyBorder="1" applyAlignment="1">
      <alignment horizontal="left"/>
    </xf>
    <xf numFmtId="49" fontId="11" fillId="0" borderId="14" xfId="43" applyNumberFormat="1" applyFont="1" applyBorder="1" applyAlignment="1">
      <alignment horizontal="center"/>
    </xf>
    <xf numFmtId="4" fontId="11" fillId="0" borderId="14" xfId="43" applyNumberFormat="1" applyFont="1" applyBorder="1"/>
    <xf numFmtId="4" fontId="11" fillId="0" borderId="15" xfId="43" applyNumberFormat="1" applyFont="1" applyBorder="1"/>
    <xf numFmtId="4" fontId="11" fillId="0" borderId="38" xfId="43" applyNumberFormat="1" applyFont="1" applyBorder="1" applyAlignment="1">
      <alignment horizontal="right"/>
    </xf>
    <xf numFmtId="0" fontId="12" fillId="0" borderId="29" xfId="43" applyFont="1" applyBorder="1"/>
    <xf numFmtId="4" fontId="12" fillId="0" borderId="10" xfId="43" applyNumberFormat="1" applyFont="1" applyBorder="1" applyAlignment="1">
      <alignment horizontal="right"/>
    </xf>
    <xf numFmtId="4" fontId="12" fillId="0" borderId="29" xfId="43" applyNumberFormat="1" applyFont="1" applyBorder="1" applyAlignment="1">
      <alignment horizontal="right"/>
    </xf>
    <xf numFmtId="4" fontId="12" fillId="0" borderId="11" xfId="43" applyNumberFormat="1" applyFont="1" applyBorder="1" applyAlignment="1">
      <alignment horizontal="right"/>
    </xf>
    <xf numFmtId="0" fontId="12" fillId="0" borderId="0" xfId="43" applyFont="1"/>
    <xf numFmtId="4" fontId="12" fillId="0" borderId="0" xfId="43" applyNumberFormat="1" applyFont="1" applyAlignment="1">
      <alignment horizontal="right"/>
    </xf>
    <xf numFmtId="0" fontId="11" fillId="0" borderId="14" xfId="0" applyFont="1" applyBorder="1" applyAlignment="1">
      <alignment horizontal="left"/>
    </xf>
    <xf numFmtId="49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49" fontId="16" fillId="0" borderId="0" xfId="49" applyNumberFormat="1" applyFont="1" applyAlignment="1">
      <alignment horizontal="right"/>
    </xf>
    <xf numFmtId="0" fontId="57" fillId="0" borderId="0" xfId="0" applyFont="1"/>
    <xf numFmtId="0" fontId="11" fillId="0" borderId="35" xfId="0" applyFont="1" applyBorder="1" applyAlignment="1">
      <alignment horizontal="left" vertical="top" wrapText="1"/>
    </xf>
    <xf numFmtId="0" fontId="24" fillId="0" borderId="0" xfId="53" applyFont="1" applyAlignment="1">
      <alignment vertical="center"/>
    </xf>
    <xf numFmtId="4" fontId="32" fillId="50" borderId="21" xfId="53" applyNumberFormat="1" applyFont="1" applyFill="1" applyBorder="1" applyAlignment="1">
      <alignment horizontal="right" vertical="center"/>
    </xf>
    <xf numFmtId="0" fontId="23" fillId="0" borderId="0" xfId="53" applyAlignment="1">
      <alignment vertical="center"/>
    </xf>
    <xf numFmtId="0" fontId="13" fillId="50" borderId="10" xfId="0" applyFont="1" applyFill="1" applyBorder="1" applyAlignment="1">
      <alignment horizontal="center" vertical="center"/>
    </xf>
    <xf numFmtId="0" fontId="13" fillId="50" borderId="10" xfId="0" applyFont="1" applyFill="1" applyBorder="1" applyAlignment="1">
      <alignment vertical="center"/>
    </xf>
    <xf numFmtId="4" fontId="13" fillId="50" borderId="11" xfId="0" applyNumberFormat="1" applyFont="1" applyFill="1" applyBorder="1" applyAlignment="1">
      <alignment vertical="center"/>
    </xf>
    <xf numFmtId="0" fontId="29" fillId="0" borderId="0" xfId="53" applyFont="1" applyAlignment="1">
      <alignment horizontal="center" vertical="center"/>
    </xf>
    <xf numFmtId="0" fontId="30" fillId="0" borderId="0" xfId="53" applyFont="1" applyAlignment="1">
      <alignment horizontal="center" vertical="center"/>
    </xf>
    <xf numFmtId="4" fontId="23" fillId="0" borderId="0" xfId="53" applyNumberFormat="1" applyAlignment="1">
      <alignment vertical="center"/>
    </xf>
    <xf numFmtId="0" fontId="11" fillId="0" borderId="0" xfId="53" applyFont="1"/>
    <xf numFmtId="0" fontId="13" fillId="0" borderId="0" xfId="53" applyFont="1"/>
    <xf numFmtId="4" fontId="11" fillId="0" borderId="0" xfId="53" applyNumberFormat="1" applyFont="1"/>
    <xf numFmtId="0" fontId="11" fillId="0" borderId="0" xfId="53" applyFont="1" applyAlignment="1">
      <alignment horizontal="center"/>
    </xf>
    <xf numFmtId="0" fontId="16" fillId="0" borderId="0" xfId="53" applyFont="1" applyAlignment="1">
      <alignment horizontal="center"/>
    </xf>
    <xf numFmtId="0" fontId="13" fillId="0" borderId="0" xfId="53" applyFont="1" applyAlignment="1">
      <alignment horizontal="center"/>
    </xf>
    <xf numFmtId="0" fontId="13" fillId="0" borderId="50" xfId="53" applyFont="1" applyBorder="1" applyAlignment="1">
      <alignment vertical="center"/>
    </xf>
    <xf numFmtId="0" fontId="11" fillId="0" borderId="32" xfId="53" applyFont="1" applyBorder="1" applyAlignment="1">
      <alignment vertical="center"/>
    </xf>
    <xf numFmtId="0" fontId="11" fillId="0" borderId="70" xfId="53" applyFont="1" applyBorder="1" applyAlignment="1">
      <alignment vertical="center"/>
    </xf>
    <xf numFmtId="0" fontId="13" fillId="0" borderId="10" xfId="53" applyFont="1" applyBorder="1" applyAlignment="1">
      <alignment horizontal="center" vertical="center"/>
    </xf>
    <xf numFmtId="0" fontId="13" fillId="0" borderId="70" xfId="53" applyFont="1" applyBorder="1" applyAlignment="1">
      <alignment horizontal="center" vertical="center"/>
    </xf>
    <xf numFmtId="0" fontId="14" fillId="0" borderId="0" xfId="53" applyFont="1"/>
    <xf numFmtId="0" fontId="11" fillId="0" borderId="52" xfId="53" applyFont="1" applyBorder="1" applyAlignment="1">
      <alignment vertical="center"/>
    </xf>
    <xf numFmtId="4" fontId="13" fillId="0" borderId="72" xfId="53" applyNumberFormat="1" applyFont="1" applyBorder="1" applyAlignment="1">
      <alignment horizontal="right" vertical="center"/>
    </xf>
    <xf numFmtId="0" fontId="13" fillId="0" borderId="50" xfId="53" applyFont="1" applyBorder="1" applyAlignment="1">
      <alignment horizontal="center" vertical="center"/>
    </xf>
    <xf numFmtId="0" fontId="11" fillId="0" borderId="60" xfId="53" applyFont="1" applyBorder="1" applyAlignment="1">
      <alignment vertical="center"/>
    </xf>
    <xf numFmtId="4" fontId="13" fillId="0" borderId="71" xfId="53" applyNumberFormat="1" applyFont="1" applyBorder="1" applyAlignment="1">
      <alignment horizontal="right" vertical="center"/>
    </xf>
    <xf numFmtId="0" fontId="14" fillId="0" borderId="0" xfId="53" applyFont="1" applyAlignment="1">
      <alignment horizontal="left" vertical="top" wrapText="1"/>
    </xf>
    <xf numFmtId="4" fontId="17" fillId="0" borderId="46" xfId="40" applyNumberFormat="1" applyFont="1" applyBorder="1" applyAlignment="1">
      <alignment horizontal="right"/>
    </xf>
    <xf numFmtId="4" fontId="17" fillId="0" borderId="58" xfId="40" applyNumberFormat="1" applyFont="1" applyBorder="1"/>
    <xf numFmtId="4" fontId="17" fillId="0" borderId="75" xfId="40" applyNumberFormat="1" applyFont="1" applyBorder="1"/>
    <xf numFmtId="4" fontId="17" fillId="0" borderId="66" xfId="40" applyNumberFormat="1" applyFont="1" applyBorder="1" applyAlignment="1">
      <alignment vertical="center"/>
    </xf>
    <xf numFmtId="4" fontId="17" fillId="0" borderId="81" xfId="40" applyNumberFormat="1" applyFont="1" applyBorder="1"/>
    <xf numFmtId="4" fontId="17" fillId="0" borderId="51" xfId="40" applyNumberFormat="1" applyFont="1" applyBorder="1"/>
    <xf numFmtId="4" fontId="17" fillId="0" borderId="46" xfId="40" applyNumberFormat="1" applyFont="1" applyBorder="1"/>
    <xf numFmtId="4" fontId="17" fillId="0" borderId="54" xfId="40" applyNumberFormat="1" applyFont="1" applyBorder="1" applyAlignment="1">
      <alignment horizontal="right"/>
    </xf>
    <xf numFmtId="0" fontId="14" fillId="0" borderId="0" xfId="40" applyAlignment="1">
      <alignment vertical="center" wrapText="1"/>
    </xf>
    <xf numFmtId="0" fontId="14" fillId="0" borderId="0" xfId="40" applyAlignment="1">
      <alignment wrapText="1"/>
    </xf>
    <xf numFmtId="4" fontId="17" fillId="0" borderId="52" xfId="40" applyNumberFormat="1" applyFont="1" applyBorder="1"/>
    <xf numFmtId="4" fontId="17" fillId="0" borderId="79" xfId="40" applyNumberFormat="1" applyFont="1" applyBorder="1"/>
    <xf numFmtId="4" fontId="17" fillId="0" borderId="36" xfId="40" applyNumberFormat="1" applyFont="1" applyBorder="1"/>
    <xf numFmtId="4" fontId="17" fillId="0" borderId="16" xfId="40" applyNumberFormat="1" applyFont="1" applyBorder="1"/>
    <xf numFmtId="4" fontId="17" fillId="0" borderId="65" xfId="40" applyNumberFormat="1" applyFont="1" applyBorder="1"/>
    <xf numFmtId="0" fontId="14" fillId="0" borderId="23" xfId="40" applyBorder="1"/>
    <xf numFmtId="0" fontId="14" fillId="0" borderId="46" xfId="40" applyBorder="1"/>
    <xf numFmtId="4" fontId="11" fillId="0" borderId="0" xfId="43" applyNumberFormat="1" applyFont="1"/>
    <xf numFmtId="49" fontId="16" fillId="0" borderId="0" xfId="53" applyNumberFormat="1" applyFont="1" applyAlignment="1">
      <alignment horizontal="right"/>
    </xf>
    <xf numFmtId="0" fontId="16" fillId="0" borderId="0" xfId="0" applyFont="1" applyAlignment="1">
      <alignment vertical="center"/>
    </xf>
    <xf numFmtId="4" fontId="24" fillId="0" borderId="0" xfId="53" applyNumberFormat="1" applyFont="1"/>
    <xf numFmtId="0" fontId="29" fillId="0" borderId="0" xfId="53" applyFont="1"/>
    <xf numFmtId="4" fontId="23" fillId="0" borderId="0" xfId="53" applyNumberFormat="1"/>
    <xf numFmtId="0" fontId="18" fillId="0" borderId="0" xfId="50" applyFont="1" applyAlignment="1">
      <alignment horizontal="left"/>
    </xf>
    <xf numFmtId="4" fontId="24" fillId="0" borderId="0" xfId="50" applyNumberFormat="1" applyFont="1"/>
    <xf numFmtId="0" fontId="11" fillId="0" borderId="0" xfId="50" applyFont="1" applyAlignment="1">
      <alignment horizontal="left"/>
    </xf>
    <xf numFmtId="166" fontId="18" fillId="0" borderId="0" xfId="50" applyNumberFormat="1" applyFont="1"/>
    <xf numFmtId="4" fontId="18" fillId="0" borderId="0" xfId="50" applyNumberFormat="1" applyFont="1"/>
    <xf numFmtId="0" fontId="24" fillId="0" borderId="0" xfId="50" applyFont="1" applyAlignment="1">
      <alignment horizontal="left"/>
    </xf>
    <xf numFmtId="0" fontId="89" fillId="0" borderId="0" xfId="40" applyFont="1"/>
    <xf numFmtId="49" fontId="16" fillId="0" borderId="12" xfId="0" applyNumberFormat="1" applyFont="1" applyBorder="1" applyAlignment="1">
      <alignment horizontal="center" vertical="center"/>
    </xf>
    <xf numFmtId="0" fontId="31" fillId="0" borderId="13" xfId="53" applyFont="1" applyBorder="1" applyAlignment="1">
      <alignment horizontal="center" vertical="center"/>
    </xf>
    <xf numFmtId="4" fontId="16" fillId="0" borderId="10" xfId="0" applyNumberFormat="1" applyFont="1" applyBorder="1" applyAlignment="1">
      <alignment vertical="center"/>
    </xf>
    <xf numFmtId="0" fontId="11" fillId="0" borderId="60" xfId="53" applyFont="1" applyBorder="1" applyAlignment="1">
      <alignment horizontal="center" vertical="center"/>
    </xf>
    <xf numFmtId="0" fontId="11" fillId="0" borderId="79" xfId="53" applyFont="1" applyBorder="1" applyAlignment="1">
      <alignment horizontal="center" vertical="center"/>
    </xf>
    <xf numFmtId="0" fontId="16" fillId="0" borderId="12" xfId="53" applyFont="1" applyBorder="1" applyAlignment="1">
      <alignment horizontal="center" vertical="center"/>
    </xf>
    <xf numFmtId="0" fontId="11" fillId="0" borderId="31" xfId="53" applyFont="1" applyBorder="1" applyAlignment="1">
      <alignment horizontal="center" vertical="center"/>
    </xf>
    <xf numFmtId="0" fontId="11" fillId="0" borderId="52" xfId="53" applyFont="1" applyBorder="1" applyAlignment="1">
      <alignment horizontal="center" vertical="center"/>
    </xf>
    <xf numFmtId="0" fontId="11" fillId="0" borderId="54" xfId="53" applyFont="1" applyBorder="1" applyAlignment="1">
      <alignment horizontal="center" vertical="center"/>
    </xf>
    <xf numFmtId="4" fontId="12" fillId="0" borderId="10" xfId="0" applyNumberFormat="1" applyFont="1" applyBorder="1" applyAlignment="1">
      <alignment vertical="center"/>
    </xf>
    <xf numFmtId="0" fontId="11" fillId="0" borderId="40" xfId="53" applyFont="1" applyBorder="1" applyAlignment="1">
      <alignment horizontal="center" vertical="center"/>
    </xf>
    <xf numFmtId="4" fontId="11" fillId="0" borderId="27" xfId="0" applyNumberFormat="1" applyFont="1" applyBorder="1" applyAlignment="1">
      <alignment vertical="center"/>
    </xf>
    <xf numFmtId="0" fontId="11" fillId="0" borderId="44" xfId="53" applyFont="1" applyBorder="1" applyAlignment="1">
      <alignment horizontal="center" vertical="center"/>
    </xf>
    <xf numFmtId="0" fontId="11" fillId="0" borderId="46" xfId="53" applyFont="1" applyBorder="1" applyAlignment="1">
      <alignment horizontal="center" vertical="center"/>
    </xf>
    <xf numFmtId="0" fontId="16" fillId="0" borderId="50" xfId="53" applyFont="1" applyBorder="1" applyAlignment="1">
      <alignment horizontal="center" vertical="center"/>
    </xf>
    <xf numFmtId="0" fontId="30" fillId="0" borderId="57" xfId="53" applyFont="1" applyBorder="1" applyAlignment="1">
      <alignment horizontal="center" vertical="center"/>
    </xf>
    <xf numFmtId="0" fontId="31" fillId="0" borderId="10" xfId="53" applyFont="1" applyBorder="1" applyAlignment="1">
      <alignment horizontal="center" vertical="center"/>
    </xf>
    <xf numFmtId="0" fontId="31" fillId="0" borderId="28" xfId="53" applyFont="1" applyBorder="1" applyAlignment="1">
      <alignment horizontal="center" vertical="center"/>
    </xf>
    <xf numFmtId="0" fontId="31" fillId="0" borderId="19" xfId="53" applyFont="1" applyBorder="1" applyAlignment="1">
      <alignment horizontal="center" vertical="center"/>
    </xf>
    <xf numFmtId="4" fontId="86" fillId="0" borderId="10" xfId="0" applyNumberFormat="1" applyFont="1" applyBorder="1" applyAlignment="1">
      <alignment vertical="center"/>
    </xf>
    <xf numFmtId="4" fontId="84" fillId="0" borderId="35" xfId="0" applyNumberFormat="1" applyFont="1" applyBorder="1" applyAlignment="1">
      <alignment vertical="center"/>
    </xf>
    <xf numFmtId="0" fontId="11" fillId="0" borderId="16" xfId="53" applyFont="1" applyBorder="1" applyAlignment="1">
      <alignment vertical="center"/>
    </xf>
    <xf numFmtId="0" fontId="11" fillId="0" borderId="47" xfId="53" applyFont="1" applyBorder="1" applyAlignment="1">
      <alignment vertical="center"/>
    </xf>
    <xf numFmtId="0" fontId="91" fillId="0" borderId="0" xfId="0" applyFont="1" applyAlignment="1">
      <alignment vertical="center"/>
    </xf>
    <xf numFmtId="4" fontId="91" fillId="0" borderId="0" xfId="0" applyNumberFormat="1" applyFont="1" applyAlignment="1">
      <alignment vertical="center"/>
    </xf>
    <xf numFmtId="0" fontId="90" fillId="0" borderId="0" xfId="0" applyFont="1" applyAlignment="1">
      <alignment horizontal="center" vertical="center"/>
    </xf>
    <xf numFmtId="0" fontId="90" fillId="0" borderId="0" xfId="0" applyFont="1" applyAlignment="1">
      <alignment vertical="center"/>
    </xf>
    <xf numFmtId="4" fontId="90" fillId="0" borderId="0" xfId="0" applyNumberFormat="1" applyFont="1" applyAlignment="1">
      <alignment vertical="center"/>
    </xf>
    <xf numFmtId="0" fontId="32" fillId="0" borderId="0" xfId="53" applyFont="1" applyAlignment="1">
      <alignment horizontal="left" vertical="center"/>
    </xf>
    <xf numFmtId="0" fontId="24" fillId="0" borderId="0" xfId="53" applyFont="1" applyAlignment="1">
      <alignment horizontal="right" indent="1"/>
    </xf>
    <xf numFmtId="4" fontId="16" fillId="0" borderId="11" xfId="53" applyNumberFormat="1" applyFont="1" applyBorder="1" applyAlignment="1">
      <alignment horizontal="right" vertical="center" indent="1"/>
    </xf>
    <xf numFmtId="4" fontId="11" fillId="0" borderId="38" xfId="53" applyNumberFormat="1" applyFont="1" applyBorder="1" applyAlignment="1">
      <alignment horizontal="right" vertical="center" indent="1"/>
    </xf>
    <xf numFmtId="4" fontId="11" fillId="0" borderId="37" xfId="53" applyNumberFormat="1" applyFont="1" applyBorder="1" applyAlignment="1">
      <alignment horizontal="right" vertical="center" indent="1"/>
    </xf>
    <xf numFmtId="4" fontId="11" fillId="0" borderId="42" xfId="53" applyNumberFormat="1" applyFont="1" applyBorder="1" applyAlignment="1">
      <alignment horizontal="right" vertical="center" indent="1"/>
    </xf>
    <xf numFmtId="4" fontId="11" fillId="0" borderId="39" xfId="53" applyNumberFormat="1" applyFont="1" applyBorder="1" applyAlignment="1">
      <alignment horizontal="right" vertical="center" indent="1"/>
    </xf>
    <xf numFmtId="4" fontId="11" fillId="0" borderId="41" xfId="53" applyNumberFormat="1" applyFont="1" applyBorder="1" applyAlignment="1">
      <alignment horizontal="right" vertical="center" indent="1"/>
    </xf>
    <xf numFmtId="4" fontId="24" fillId="0" borderId="0" xfId="53" applyNumberFormat="1" applyFont="1" applyAlignment="1">
      <alignment horizontal="right" vertical="center" indent="1"/>
    </xf>
    <xf numFmtId="4" fontId="11" fillId="0" borderId="43" xfId="53" applyNumberFormat="1" applyFont="1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right" indent="1"/>
    </xf>
    <xf numFmtId="0" fontId="30" fillId="0" borderId="0" xfId="53" applyFont="1" applyAlignment="1">
      <alignment horizontal="right" vertical="center"/>
    </xf>
    <xf numFmtId="4" fontId="53" fillId="0" borderId="0" xfId="49" applyNumberFormat="1" applyFont="1"/>
    <xf numFmtId="0" fontId="17" fillId="0" borderId="0" xfId="49" applyFont="1"/>
    <xf numFmtId="4" fontId="17" fillId="0" borderId="0" xfId="49" applyNumberFormat="1" applyFont="1"/>
    <xf numFmtId="4" fontId="17" fillId="0" borderId="14" xfId="49" applyNumberFormat="1" applyFont="1" applyBorder="1" applyAlignment="1">
      <alignment horizontal="right" vertical="center"/>
    </xf>
    <xf numFmtId="49" fontId="29" fillId="0" borderId="0" xfId="53" applyNumberFormat="1" applyFont="1" applyAlignment="1">
      <alignment horizontal="right" vertical="center"/>
    </xf>
    <xf numFmtId="0" fontId="25" fillId="0" borderId="0" xfId="53" applyFont="1" applyAlignment="1">
      <alignment horizontal="center" vertical="center"/>
    </xf>
    <xf numFmtId="0" fontId="31" fillId="0" borderId="11" xfId="53" applyFont="1" applyBorder="1" applyAlignment="1">
      <alignment horizontal="center" vertical="center"/>
    </xf>
    <xf numFmtId="0" fontId="29" fillId="0" borderId="50" xfId="53" applyFont="1" applyBorder="1" applyAlignment="1">
      <alignment horizontal="center" vertical="center"/>
    </xf>
    <xf numFmtId="0" fontId="24" fillId="0" borderId="35" xfId="53" applyFont="1" applyBorder="1" applyAlignment="1">
      <alignment horizontal="center" vertical="center"/>
    </xf>
    <xf numFmtId="0" fontId="24" fillId="0" borderId="45" xfId="53" applyFont="1" applyBorder="1" applyAlignment="1">
      <alignment horizontal="left" vertical="center"/>
    </xf>
    <xf numFmtId="0" fontId="24" fillId="0" borderId="59" xfId="53" applyFont="1" applyBorder="1" applyAlignment="1">
      <alignment horizontal="center" vertical="center"/>
    </xf>
    <xf numFmtId="0" fontId="24" fillId="0" borderId="35" xfId="53" applyFont="1" applyBorder="1" applyAlignment="1">
      <alignment horizontal="left" vertical="center"/>
    </xf>
    <xf numFmtId="0" fontId="18" fillId="0" borderId="35" xfId="53" applyFont="1" applyBorder="1" applyAlignment="1">
      <alignment horizontal="center" vertical="center"/>
    </xf>
    <xf numFmtId="0" fontId="18" fillId="0" borderId="35" xfId="53" applyFont="1" applyBorder="1" applyAlignment="1">
      <alignment horizontal="left" vertical="center"/>
    </xf>
    <xf numFmtId="0" fontId="11" fillId="0" borderId="26" xfId="53" applyFont="1" applyBorder="1" applyAlignment="1">
      <alignment vertical="center"/>
    </xf>
    <xf numFmtId="0" fontId="11" fillId="0" borderId="27" xfId="53" applyFont="1" applyBorder="1" applyAlignment="1">
      <alignment horizontal="center" vertical="center"/>
    </xf>
    <xf numFmtId="0" fontId="18" fillId="0" borderId="0" xfId="50" applyFont="1" applyAlignment="1">
      <alignment horizontal="left" vertical="center"/>
    </xf>
    <xf numFmtId="4" fontId="24" fillId="0" borderId="0" xfId="53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8" fillId="0" borderId="27" xfId="51" applyFont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1" fillId="0" borderId="82" xfId="0" applyFont="1" applyBorder="1" applyAlignment="1">
      <alignment horizontal="left" vertical="center"/>
    </xf>
    <xf numFmtId="0" fontId="11" fillId="0" borderId="68" xfId="0" applyFont="1" applyBorder="1" applyAlignment="1">
      <alignment horizontal="left" vertical="center"/>
    </xf>
    <xf numFmtId="0" fontId="18" fillId="0" borderId="27" xfId="51" applyFont="1" applyBorder="1" applyAlignment="1">
      <alignment horizontal="center" vertical="center"/>
    </xf>
    <xf numFmtId="4" fontId="84" fillId="0" borderId="14" xfId="0" applyNumberFormat="1" applyFont="1" applyBorder="1" applyAlignment="1">
      <alignment vertical="center"/>
    </xf>
    <xf numFmtId="4" fontId="16" fillId="0" borderId="41" xfId="53" applyNumberFormat="1" applyFont="1" applyBorder="1" applyAlignment="1">
      <alignment horizontal="right" vertical="center" indent="1"/>
    </xf>
    <xf numFmtId="4" fontId="84" fillId="0" borderId="15" xfId="0" applyNumberFormat="1" applyFont="1" applyBorder="1" applyAlignment="1">
      <alignment vertical="center"/>
    </xf>
    <xf numFmtId="0" fontId="11" fillId="0" borderId="58" xfId="53" applyFont="1" applyBorder="1" applyAlignment="1">
      <alignment horizontal="center" vertical="center"/>
    </xf>
    <xf numFmtId="4" fontId="84" fillId="0" borderId="33" xfId="0" applyNumberFormat="1" applyFont="1" applyBorder="1" applyAlignment="1">
      <alignment vertical="center"/>
    </xf>
    <xf numFmtId="4" fontId="11" fillId="0" borderId="34" xfId="53" applyNumberFormat="1" applyFont="1" applyBorder="1" applyAlignment="1">
      <alignment horizontal="right" vertical="center" indent="1"/>
    </xf>
    <xf numFmtId="0" fontId="11" fillId="0" borderId="80" xfId="53" applyFont="1" applyBorder="1" applyAlignment="1">
      <alignment horizontal="center" vertical="center"/>
    </xf>
    <xf numFmtId="4" fontId="84" fillId="0" borderId="17" xfId="0" applyNumberFormat="1" applyFont="1" applyBorder="1" applyAlignment="1">
      <alignment vertical="center"/>
    </xf>
    <xf numFmtId="4" fontId="84" fillId="0" borderId="68" xfId="0" applyNumberFormat="1" applyFont="1" applyBorder="1" applyAlignment="1">
      <alignment vertical="center"/>
    </xf>
    <xf numFmtId="4" fontId="84" fillId="0" borderId="27" xfId="0" applyNumberFormat="1" applyFont="1" applyBorder="1" applyAlignment="1">
      <alignment vertical="center"/>
    </xf>
    <xf numFmtId="0" fontId="11" fillId="0" borderId="26" xfId="53" applyFont="1" applyBorder="1" applyAlignment="1">
      <alignment horizontal="center" vertical="center"/>
    </xf>
    <xf numFmtId="4" fontId="84" fillId="0" borderId="36" xfId="0" applyNumberFormat="1" applyFont="1" applyBorder="1" applyAlignment="1">
      <alignment vertical="center"/>
    </xf>
    <xf numFmtId="0" fontId="11" fillId="0" borderId="48" xfId="53" applyFont="1" applyBorder="1" applyAlignment="1">
      <alignment horizontal="center" vertical="center"/>
    </xf>
    <xf numFmtId="4" fontId="86" fillId="0" borderId="27" xfId="0" applyNumberFormat="1" applyFont="1" applyBorder="1" applyAlignment="1">
      <alignment vertical="center"/>
    </xf>
    <xf numFmtId="0" fontId="16" fillId="0" borderId="26" xfId="53" applyFont="1" applyBorder="1" applyAlignment="1">
      <alignment horizontal="center" vertical="center"/>
    </xf>
    <xf numFmtId="4" fontId="16" fillId="50" borderId="27" xfId="0" applyNumberFormat="1" applyFont="1" applyFill="1" applyBorder="1" applyAlignment="1">
      <alignment vertical="center"/>
    </xf>
    <xf numFmtId="4" fontId="16" fillId="50" borderId="41" xfId="53" applyNumberFormat="1" applyFont="1" applyFill="1" applyBorder="1" applyAlignment="1">
      <alignment horizontal="right" vertical="center" indent="1"/>
    </xf>
    <xf numFmtId="0" fontId="11" fillId="0" borderId="51" xfId="53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9" fillId="0" borderId="0" xfId="0" applyFont="1" applyAlignment="1">
      <alignment horizontal="right"/>
    </xf>
    <xf numFmtId="4" fontId="24" fillId="0" borderId="23" xfId="50" applyNumberFormat="1" applyFont="1" applyBorder="1" applyAlignment="1">
      <alignment vertical="center"/>
    </xf>
    <xf numFmtId="4" fontId="11" fillId="0" borderId="56" xfId="50" applyNumberFormat="1" applyFont="1" applyBorder="1" applyAlignment="1">
      <alignment vertical="center"/>
    </xf>
    <xf numFmtId="0" fontId="18" fillId="0" borderId="27" xfId="53" applyFont="1" applyBorder="1" applyAlignment="1">
      <alignment horizontal="left" vertical="center"/>
    </xf>
    <xf numFmtId="4" fontId="11" fillId="0" borderId="76" xfId="0" applyNumberFormat="1" applyFont="1" applyBorder="1"/>
    <xf numFmtId="4" fontId="11" fillId="0" borderId="19" xfId="0" applyNumberFormat="1" applyFont="1" applyBorder="1"/>
    <xf numFmtId="0" fontId="18" fillId="0" borderId="33" xfId="50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center"/>
    </xf>
    <xf numFmtId="4" fontId="24" fillId="0" borderId="0" xfId="50" applyNumberFormat="1" applyFont="1" applyAlignment="1">
      <alignment vertical="center"/>
    </xf>
    <xf numFmtId="4" fontId="11" fillId="0" borderId="46" xfId="53" applyNumberFormat="1" applyFont="1" applyBorder="1" applyAlignment="1">
      <alignment vertical="center"/>
    </xf>
    <xf numFmtId="4" fontId="11" fillId="0" borderId="14" xfId="53" applyNumberFormat="1" applyFont="1" applyBorder="1" applyAlignment="1">
      <alignment vertical="center"/>
    </xf>
    <xf numFmtId="4" fontId="11" fillId="0" borderId="78" xfId="53" applyNumberFormat="1" applyFont="1" applyBorder="1" applyAlignment="1">
      <alignment horizontal="right" vertical="center"/>
    </xf>
    <xf numFmtId="0" fontId="14" fillId="0" borderId="0" xfId="53" applyFont="1" applyAlignment="1">
      <alignment vertical="center"/>
    </xf>
    <xf numFmtId="4" fontId="11" fillId="0" borderId="72" xfId="53" applyNumberFormat="1" applyFont="1" applyBorder="1" applyAlignment="1">
      <alignment horizontal="center" vertical="center"/>
    </xf>
    <xf numFmtId="0" fontId="16" fillId="50" borderId="50" xfId="53" applyFont="1" applyFill="1" applyBorder="1" applyAlignment="1">
      <alignment vertical="center"/>
    </xf>
    <xf numFmtId="0" fontId="16" fillId="50" borderId="32" xfId="53" applyFont="1" applyFill="1" applyBorder="1" applyAlignment="1">
      <alignment vertical="center"/>
    </xf>
    <xf numFmtId="0" fontId="16" fillId="50" borderId="70" xfId="53" applyFont="1" applyFill="1" applyBorder="1" applyAlignment="1">
      <alignment vertical="center"/>
    </xf>
    <xf numFmtId="4" fontId="13" fillId="50" borderId="50" xfId="53" applyNumberFormat="1" applyFont="1" applyFill="1" applyBorder="1" applyAlignment="1">
      <alignment vertical="center"/>
    </xf>
    <xf numFmtId="4" fontId="13" fillId="50" borderId="10" xfId="53" applyNumberFormat="1" applyFont="1" applyFill="1" applyBorder="1" applyAlignment="1">
      <alignment vertical="center"/>
    </xf>
    <xf numFmtId="4" fontId="13" fillId="50" borderId="11" xfId="53" applyNumberFormat="1" applyFont="1" applyFill="1" applyBorder="1" applyAlignment="1">
      <alignment horizontal="right" vertical="center"/>
    </xf>
    <xf numFmtId="4" fontId="11" fillId="0" borderId="0" xfId="53" applyNumberFormat="1" applyFont="1" applyAlignment="1">
      <alignment vertical="center"/>
    </xf>
    <xf numFmtId="4" fontId="112" fillId="0" borderId="0" xfId="0" applyNumberFormat="1" applyFont="1" applyAlignment="1">
      <alignment vertical="center"/>
    </xf>
    <xf numFmtId="4" fontId="100" fillId="0" borderId="0" xfId="0" applyNumberFormat="1" applyFont="1" applyAlignment="1">
      <alignment vertical="center"/>
    </xf>
    <xf numFmtId="4" fontId="13" fillId="0" borderId="54" xfId="53" applyNumberFormat="1" applyFont="1" applyBorder="1" applyAlignment="1">
      <alignment vertical="center"/>
    </xf>
    <xf numFmtId="0" fontId="12" fillId="0" borderId="0" xfId="49" applyFont="1" applyAlignment="1">
      <alignment horizontal="right" vertical="center"/>
    </xf>
    <xf numFmtId="0" fontId="13" fillId="0" borderId="0" xfId="49" applyFont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8" fillId="0" borderId="0" xfId="53" applyFont="1" applyAlignment="1">
      <alignment horizontal="left" vertical="center"/>
    </xf>
    <xf numFmtId="0" fontId="11" fillId="0" borderId="14" xfId="53" applyFont="1" applyBorder="1" applyAlignment="1">
      <alignment horizontal="left" vertical="center"/>
    </xf>
    <xf numFmtId="0" fontId="11" fillId="0" borderId="16" xfId="53" applyFont="1" applyBorder="1" applyAlignment="1">
      <alignment horizontal="left" vertical="center"/>
    </xf>
    <xf numFmtId="0" fontId="11" fillId="0" borderId="47" xfId="53" applyFont="1" applyBorder="1" applyAlignment="1">
      <alignment horizontal="left" vertical="center"/>
    </xf>
    <xf numFmtId="4" fontId="29" fillId="0" borderId="56" xfId="53" applyNumberFormat="1" applyFont="1" applyBorder="1" applyAlignment="1">
      <alignment horizontal="right"/>
    </xf>
    <xf numFmtId="4" fontId="18" fillId="0" borderId="23" xfId="50" applyNumberFormat="1" applyFont="1" applyBorder="1" applyAlignment="1">
      <alignment vertical="center"/>
    </xf>
    <xf numFmtId="0" fontId="18" fillId="0" borderId="14" xfId="53" applyFont="1" applyBorder="1" applyAlignment="1">
      <alignment horizontal="left" vertical="center"/>
    </xf>
    <xf numFmtId="0" fontId="16" fillId="0" borderId="57" xfId="53" applyFont="1" applyBorder="1" applyAlignment="1">
      <alignment horizontal="center" vertical="center"/>
    </xf>
    <xf numFmtId="0" fontId="11" fillId="0" borderId="27" xfId="0" applyFont="1" applyBorder="1" applyAlignment="1">
      <alignment vertical="center"/>
    </xf>
    <xf numFmtId="0" fontId="11" fillId="0" borderId="49" xfId="53" applyFont="1" applyBorder="1" applyAlignment="1">
      <alignment vertical="center"/>
    </xf>
    <xf numFmtId="0" fontId="11" fillId="0" borderId="83" xfId="53" applyFont="1" applyBorder="1" applyAlignment="1">
      <alignment vertical="center"/>
    </xf>
    <xf numFmtId="0" fontId="11" fillId="0" borderId="57" xfId="53" applyFont="1" applyBorder="1" applyAlignment="1">
      <alignment horizontal="center" vertical="center"/>
    </xf>
    <xf numFmtId="0" fontId="18" fillId="0" borderId="13" xfId="53" applyFont="1" applyBorder="1" applyAlignment="1">
      <alignment horizontal="center" vertical="center"/>
    </xf>
    <xf numFmtId="4" fontId="11" fillId="0" borderId="41" xfId="42" applyNumberFormat="1" applyFont="1" applyBorder="1"/>
    <xf numFmtId="0" fontId="11" fillId="0" borderId="35" xfId="0" applyFont="1" applyBorder="1" applyAlignment="1">
      <alignment horizontal="center"/>
    </xf>
    <xf numFmtId="0" fontId="11" fillId="0" borderId="35" xfId="0" applyFont="1" applyBorder="1"/>
    <xf numFmtId="0" fontId="11" fillId="0" borderId="36" xfId="0" applyFont="1" applyBorder="1" applyAlignment="1">
      <alignment horizontal="center" vertical="center"/>
    </xf>
    <xf numFmtId="4" fontId="11" fillId="0" borderId="0" xfId="111" applyNumberFormat="1" applyFont="1" applyAlignment="1">
      <alignment vertical="center" wrapText="1"/>
    </xf>
    <xf numFmtId="0" fontId="13" fillId="0" borderId="0" xfId="111" applyFont="1" applyAlignment="1">
      <alignment horizontal="center" vertical="center" wrapText="1"/>
    </xf>
    <xf numFmtId="0" fontId="20" fillId="0" borderId="0" xfId="113" applyFont="1"/>
    <xf numFmtId="0" fontId="10" fillId="0" borderId="0" xfId="113"/>
    <xf numFmtId="0" fontId="10" fillId="0" borderId="0" xfId="113" applyAlignment="1">
      <alignment horizontal="center"/>
    </xf>
    <xf numFmtId="0" fontId="17" fillId="0" borderId="0" xfId="113" applyFont="1"/>
    <xf numFmtId="0" fontId="23" fillId="0" borderId="0" xfId="48"/>
    <xf numFmtId="0" fontId="23" fillId="0" borderId="0" xfId="48" applyAlignment="1">
      <alignment horizontal="right"/>
    </xf>
    <xf numFmtId="0" fontId="125" fillId="0" borderId="0" xfId="48" applyFont="1"/>
    <xf numFmtId="0" fontId="125" fillId="0" borderId="0" xfId="48" applyFont="1" applyAlignment="1">
      <alignment horizontal="right"/>
    </xf>
    <xf numFmtId="0" fontId="12" fillId="0" borderId="85" xfId="48" applyFont="1" applyBorder="1" applyAlignment="1">
      <alignment horizontal="center" vertical="center" wrapText="1"/>
    </xf>
    <xf numFmtId="0" fontId="12" fillId="0" borderId="87" xfId="48" applyFont="1" applyBorder="1" applyAlignment="1">
      <alignment horizontal="center" vertical="center" wrapText="1"/>
    </xf>
    <xf numFmtId="0" fontId="12" fillId="0" borderId="86" xfId="48" applyFont="1" applyBorder="1" applyAlignment="1">
      <alignment horizontal="center" vertical="center" wrapText="1"/>
    </xf>
    <xf numFmtId="0" fontId="12" fillId="0" borderId="87" xfId="48" applyFont="1" applyBorder="1" applyAlignment="1">
      <alignment horizontal="right" vertical="center" wrapText="1"/>
    </xf>
    <xf numFmtId="0" fontId="12" fillId="0" borderId="88" xfId="48" applyFont="1" applyBorder="1" applyAlignment="1">
      <alignment horizontal="center" vertical="center" wrapText="1"/>
    </xf>
    <xf numFmtId="0" fontId="23" fillId="0" borderId="0" xfId="48" applyAlignment="1">
      <alignment vertical="center"/>
    </xf>
    <xf numFmtId="0" fontId="23" fillId="0" borderId="0" xfId="48" applyAlignment="1">
      <alignment horizontal="center" vertical="center"/>
    </xf>
    <xf numFmtId="0" fontId="10" fillId="0" borderId="0" xfId="48" applyFont="1" applyAlignment="1">
      <alignment horizontal="left" vertical="center" wrapText="1"/>
    </xf>
    <xf numFmtId="49" fontId="10" fillId="0" borderId="0" xfId="48" applyNumberFormat="1" applyFont="1" applyAlignment="1">
      <alignment horizontal="center" vertical="center" wrapText="1"/>
    </xf>
    <xf numFmtId="2" fontId="10" fillId="0" borderId="0" xfId="48" applyNumberFormat="1" applyFont="1" applyAlignment="1">
      <alignment horizontal="center" vertical="center" wrapText="1"/>
    </xf>
    <xf numFmtId="4" fontId="20" fillId="0" borderId="0" xfId="48" applyNumberFormat="1" applyFont="1" applyAlignment="1">
      <alignment horizontal="right" vertical="center"/>
    </xf>
    <xf numFmtId="4" fontId="20" fillId="0" borderId="0" xfId="48" applyNumberFormat="1" applyFont="1" applyAlignment="1">
      <alignment vertical="center"/>
    </xf>
    <xf numFmtId="49" fontId="126" fillId="0" borderId="0" xfId="0" applyNumberFormat="1" applyFont="1" applyAlignment="1">
      <alignment horizontal="right"/>
    </xf>
    <xf numFmtId="4" fontId="11" fillId="0" borderId="0" xfId="53" applyNumberFormat="1" applyFont="1" applyAlignment="1">
      <alignment horizontal="right" vertical="center"/>
    </xf>
    <xf numFmtId="0" fontId="127" fillId="0" borderId="0" xfId="0" applyFont="1"/>
    <xf numFmtId="4" fontId="73" fillId="0" borderId="0" xfId="113" applyNumberFormat="1" applyFont="1" applyAlignment="1">
      <alignment vertical="center"/>
    </xf>
    <xf numFmtId="4" fontId="12" fillId="0" borderId="0" xfId="113" applyNumberFormat="1" applyFont="1"/>
    <xf numFmtId="4" fontId="92" fillId="0" borderId="0" xfId="113" applyNumberFormat="1" applyFont="1"/>
    <xf numFmtId="4" fontId="11" fillId="0" borderId="0" xfId="113" applyNumberFormat="1" applyFont="1"/>
    <xf numFmtId="0" fontId="88" fillId="0" borderId="0" xfId="113" applyFont="1" applyAlignment="1">
      <alignment vertical="center"/>
    </xf>
    <xf numFmtId="0" fontId="10" fillId="0" borderId="0" xfId="113" applyAlignment="1">
      <alignment vertical="center"/>
    </xf>
    <xf numFmtId="4" fontId="92" fillId="0" borderId="0" xfId="113" applyNumberFormat="1" applyFont="1" applyAlignment="1">
      <alignment horizontal="right" vertical="center"/>
    </xf>
    <xf numFmtId="0" fontId="16" fillId="0" borderId="0" xfId="113" applyFont="1" applyAlignment="1">
      <alignment horizontal="right"/>
    </xf>
    <xf numFmtId="166" fontId="93" fillId="0" borderId="0" xfId="113" applyNumberFormat="1" applyFont="1" applyAlignment="1">
      <alignment horizontal="right" vertical="center"/>
    </xf>
    <xf numFmtId="166" fontId="93" fillId="0" borderId="0" xfId="113" applyNumberFormat="1" applyFont="1"/>
    <xf numFmtId="0" fontId="13" fillId="57" borderId="10" xfId="113" applyFont="1" applyFill="1" applyBorder="1" applyAlignment="1">
      <alignment horizontal="center" vertical="center" wrapText="1"/>
    </xf>
    <xf numFmtId="165" fontId="12" fillId="15" borderId="13" xfId="113" applyNumberFormat="1" applyFont="1" applyFill="1" applyBorder="1" applyAlignment="1">
      <alignment horizontal="right" vertical="center" wrapText="1"/>
    </xf>
    <xf numFmtId="165" fontId="12" fillId="55" borderId="13" xfId="113" applyNumberFormat="1" applyFont="1" applyFill="1" applyBorder="1" applyAlignment="1">
      <alignment horizontal="right" vertical="center" wrapText="1"/>
    </xf>
    <xf numFmtId="165" fontId="12" fillId="55" borderId="28" xfId="113" applyNumberFormat="1" applyFont="1" applyFill="1" applyBorder="1" applyAlignment="1">
      <alignment horizontal="right" vertical="center" wrapText="1"/>
    </xf>
    <xf numFmtId="165" fontId="12" fillId="55" borderId="34" xfId="113" applyNumberFormat="1" applyFont="1" applyFill="1" applyBorder="1" applyAlignment="1">
      <alignment horizontal="right" vertical="center" wrapText="1"/>
    </xf>
    <xf numFmtId="2" fontId="10" fillId="0" borderId="0" xfId="113" applyNumberFormat="1"/>
    <xf numFmtId="165" fontId="12" fillId="17" borderId="73" xfId="113" applyNumberFormat="1" applyFont="1" applyFill="1" applyBorder="1" applyAlignment="1">
      <alignment horizontal="center" vertical="center" wrapText="1"/>
    </xf>
    <xf numFmtId="165" fontId="12" fillId="17" borderId="49" xfId="113" applyNumberFormat="1" applyFont="1" applyFill="1" applyBorder="1" applyAlignment="1">
      <alignment horizontal="center" vertical="center" wrapText="1"/>
    </xf>
    <xf numFmtId="0" fontId="17" fillId="56" borderId="49" xfId="113" applyFont="1" applyFill="1" applyBorder="1" applyAlignment="1">
      <alignment vertical="center" wrapText="1"/>
    </xf>
    <xf numFmtId="0" fontId="17" fillId="56" borderId="74" xfId="113" applyFont="1" applyFill="1" applyBorder="1" applyAlignment="1">
      <alignment vertical="center" wrapText="1"/>
    </xf>
    <xf numFmtId="165" fontId="11" fillId="17" borderId="16" xfId="113" applyNumberFormat="1" applyFont="1" applyFill="1" applyBorder="1" applyAlignment="1">
      <alignment horizontal="right" vertical="center" wrapText="1"/>
    </xf>
    <xf numFmtId="165" fontId="11" fillId="17" borderId="47" xfId="113" applyNumberFormat="1" applyFont="1" applyFill="1" applyBorder="1" applyAlignment="1">
      <alignment horizontal="right" vertical="center" wrapText="1"/>
    </xf>
    <xf numFmtId="0" fontId="10" fillId="56" borderId="47" xfId="113" applyFill="1" applyBorder="1" applyAlignment="1">
      <alignment vertical="center" wrapText="1"/>
    </xf>
    <xf numFmtId="0" fontId="10" fillId="56" borderId="72" xfId="113" applyFill="1" applyBorder="1" applyAlignment="1">
      <alignment vertical="center" wrapText="1"/>
    </xf>
    <xf numFmtId="165" fontId="11" fillId="0" borderId="35" xfId="113" applyNumberFormat="1" applyFont="1" applyBorder="1" applyAlignment="1">
      <alignment horizontal="right" vertical="center" wrapText="1"/>
    </xf>
    <xf numFmtId="165" fontId="11" fillId="0" borderId="67" xfId="113" applyNumberFormat="1" applyFont="1" applyBorder="1" applyAlignment="1">
      <alignment horizontal="right" vertical="center" wrapText="1"/>
    </xf>
    <xf numFmtId="165" fontId="11" fillId="0" borderId="15" xfId="113" applyNumberFormat="1" applyFont="1" applyBorder="1" applyAlignment="1">
      <alignment horizontal="right" vertical="center" wrapText="1"/>
    </xf>
    <xf numFmtId="165" fontId="11" fillId="0" borderId="14" xfId="113" applyNumberFormat="1" applyFont="1" applyBorder="1" applyAlignment="1">
      <alignment horizontal="right" vertical="center" wrapText="1"/>
    </xf>
    <xf numFmtId="165" fontId="11" fillId="0" borderId="36" xfId="113" applyNumberFormat="1" applyFont="1" applyBorder="1" applyAlignment="1">
      <alignment horizontal="right" vertical="center" wrapText="1"/>
    </xf>
    <xf numFmtId="165" fontId="11" fillId="0" borderId="65" xfId="113" applyNumberFormat="1" applyFont="1" applyBorder="1" applyAlignment="1">
      <alignment horizontal="right" vertical="center" wrapText="1"/>
    </xf>
    <xf numFmtId="165" fontId="10" fillId="0" borderId="14" xfId="113" applyNumberFormat="1" applyBorder="1" applyAlignment="1">
      <alignment vertical="center" wrapText="1"/>
    </xf>
    <xf numFmtId="165" fontId="10" fillId="0" borderId="39" xfId="113" applyNumberFormat="1" applyBorder="1" applyAlignment="1">
      <alignment vertical="center" wrapText="1"/>
    </xf>
    <xf numFmtId="4" fontId="11" fillId="0" borderId="14" xfId="113" applyNumberFormat="1" applyFont="1" applyBorder="1" applyAlignment="1">
      <alignment vertical="center"/>
    </xf>
    <xf numFmtId="0" fontId="11" fillId="0" borderId="14" xfId="113" applyFont="1" applyBorder="1" applyAlignment="1">
      <alignment vertical="center" wrapText="1"/>
    </xf>
    <xf numFmtId="165" fontId="11" fillId="0" borderId="39" xfId="113" applyNumberFormat="1" applyFont="1" applyBorder="1" applyAlignment="1">
      <alignment horizontal="right" vertical="center" wrapText="1"/>
    </xf>
    <xf numFmtId="165" fontId="11" fillId="0" borderId="38" xfId="113" applyNumberFormat="1" applyFont="1" applyBorder="1" applyAlignment="1">
      <alignment horizontal="right" vertical="center" wrapText="1"/>
    </xf>
    <xf numFmtId="165" fontId="10" fillId="56" borderId="47" xfId="113" applyNumberFormat="1" applyFill="1" applyBorder="1" applyAlignment="1">
      <alignment vertical="center" wrapText="1"/>
    </xf>
    <xf numFmtId="165" fontId="10" fillId="56" borderId="72" xfId="113" applyNumberFormat="1" applyFill="1" applyBorder="1" applyAlignment="1">
      <alignment vertical="center" wrapText="1"/>
    </xf>
    <xf numFmtId="167" fontId="11" fillId="0" borderId="0" xfId="113" applyNumberFormat="1" applyFont="1"/>
    <xf numFmtId="4" fontId="11" fillId="0" borderId="14" xfId="113" applyNumberFormat="1" applyFont="1" applyBorder="1" applyAlignment="1">
      <alignment horizontal="right" vertical="center" wrapText="1"/>
    </xf>
    <xf numFmtId="165" fontId="11" fillId="0" borderId="14" xfId="113" applyNumberFormat="1" applyFont="1" applyBorder="1" applyAlignment="1">
      <alignment vertical="center" wrapText="1"/>
    </xf>
    <xf numFmtId="165" fontId="11" fillId="0" borderId="39" xfId="113" applyNumberFormat="1" applyFont="1" applyBorder="1" applyAlignment="1">
      <alignment vertical="center" wrapText="1"/>
    </xf>
    <xf numFmtId="165" fontId="115" fillId="0" borderId="14" xfId="113" applyNumberFormat="1" applyFont="1" applyBorder="1" applyAlignment="1">
      <alignment vertical="center" wrapText="1"/>
    </xf>
    <xf numFmtId="4" fontId="17" fillId="0" borderId="0" xfId="113" applyNumberFormat="1" applyFont="1"/>
    <xf numFmtId="0" fontId="94" fillId="0" borderId="0" xfId="113" applyFont="1"/>
    <xf numFmtId="4" fontId="116" fillId="0" borderId="0" xfId="113" applyNumberFormat="1" applyFont="1"/>
    <xf numFmtId="165" fontId="95" fillId="0" borderId="0" xfId="113" applyNumberFormat="1" applyFont="1" applyAlignment="1">
      <alignment vertical="center" wrapText="1"/>
    </xf>
    <xf numFmtId="0" fontId="11" fillId="0" borderId="0" xfId="113" applyFont="1"/>
    <xf numFmtId="4" fontId="96" fillId="0" borderId="0" xfId="113" applyNumberFormat="1" applyFont="1"/>
    <xf numFmtId="0" fontId="11" fillId="0" borderId="0" xfId="115" applyFont="1" applyAlignment="1">
      <alignment horizontal="center" vertical="center" wrapText="1"/>
    </xf>
    <xf numFmtId="0" fontId="10" fillId="0" borderId="0" xfId="115" applyAlignment="1">
      <alignment vertical="center" wrapText="1"/>
    </xf>
    <xf numFmtId="4" fontId="120" fillId="0" borderId="0" xfId="113" applyNumberFormat="1" applyFont="1" applyAlignment="1">
      <alignment vertical="center" wrapText="1"/>
    </xf>
    <xf numFmtId="0" fontId="120" fillId="0" borderId="0" xfId="115" applyFont="1" applyAlignment="1">
      <alignment horizontal="center" vertical="center" wrapText="1"/>
    </xf>
    <xf numFmtId="0" fontId="11" fillId="0" borderId="0" xfId="115" applyFont="1" applyAlignment="1">
      <alignment vertical="center"/>
    </xf>
    <xf numFmtId="0" fontId="6" fillId="0" borderId="0" xfId="116"/>
    <xf numFmtId="0" fontId="129" fillId="0" borderId="0" xfId="116" applyFont="1"/>
    <xf numFmtId="0" fontId="130" fillId="0" borderId="0" xfId="116" applyFont="1"/>
    <xf numFmtId="0" fontId="131" fillId="0" borderId="0" xfId="116" applyFont="1"/>
    <xf numFmtId="4" fontId="6" fillId="0" borderId="0" xfId="116" applyNumberFormat="1"/>
    <xf numFmtId="0" fontId="20" fillId="0" borderId="0" xfId="116" applyFont="1"/>
    <xf numFmtId="0" fontId="125" fillId="0" borderId="0" xfId="116" applyFont="1"/>
    <xf numFmtId="4" fontId="130" fillId="0" borderId="0" xfId="116" applyNumberFormat="1" applyFont="1"/>
    <xf numFmtId="0" fontId="93" fillId="0" borderId="0" xfId="113" applyFont="1"/>
    <xf numFmtId="0" fontId="13" fillId="57" borderId="11" xfId="113" applyFont="1" applyFill="1" applyBorder="1" applyAlignment="1">
      <alignment horizontal="center" vertical="center" wrapText="1"/>
    </xf>
    <xf numFmtId="4" fontId="10" fillId="0" borderId="0" xfId="113" applyNumberFormat="1"/>
    <xf numFmtId="0" fontId="13" fillId="17" borderId="10" xfId="113" applyFont="1" applyFill="1" applyBorder="1" applyAlignment="1">
      <alignment horizontal="center" vertical="center" wrapText="1"/>
    </xf>
    <xf numFmtId="49" fontId="16" fillId="0" borderId="0" xfId="40" applyNumberFormat="1" applyFont="1" applyAlignment="1">
      <alignment horizontal="right"/>
    </xf>
    <xf numFmtId="4" fontId="11" fillId="0" borderId="36" xfId="0" applyNumberFormat="1" applyFont="1" applyBorder="1"/>
    <xf numFmtId="4" fontId="11" fillId="0" borderId="15" xfId="0" applyNumberFormat="1" applyFont="1" applyBorder="1" applyAlignment="1">
      <alignment horizontal="right"/>
    </xf>
    <xf numFmtId="0" fontId="11" fillId="0" borderId="33" xfId="0" applyFont="1" applyBorder="1" applyAlignment="1">
      <alignment horizontal="left"/>
    </xf>
    <xf numFmtId="4" fontId="11" fillId="0" borderId="33" xfId="0" applyNumberFormat="1" applyFont="1" applyBorder="1" applyAlignment="1">
      <alignment horizontal="right"/>
    </xf>
    <xf numFmtId="4" fontId="11" fillId="0" borderId="14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0" fontId="10" fillId="0" borderId="0" xfId="43" applyFont="1"/>
    <xf numFmtId="0" fontId="17" fillId="0" borderId="0" xfId="43" applyFont="1"/>
    <xf numFmtId="0" fontId="11" fillId="0" borderId="14" xfId="0" applyFont="1" applyBorder="1" applyAlignment="1">
      <alignment horizontal="left" vertical="center"/>
    </xf>
    <xf numFmtId="4" fontId="11" fillId="0" borderId="17" xfId="0" applyNumberFormat="1" applyFont="1" applyBorder="1" applyAlignment="1">
      <alignment horizontal="right"/>
    </xf>
    <xf numFmtId="0" fontId="11" fillId="0" borderId="31" xfId="43" applyFont="1" applyBorder="1" applyAlignment="1">
      <alignment horizontal="center" vertical="center"/>
    </xf>
    <xf numFmtId="4" fontId="11" fillId="0" borderId="39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34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11" xfId="0" applyNumberFormat="1" applyFont="1" applyBorder="1" applyAlignment="1">
      <alignment horizontal="right"/>
    </xf>
    <xf numFmtId="4" fontId="11" fillId="0" borderId="43" xfId="0" applyNumberFormat="1" applyFont="1" applyBorder="1" applyAlignment="1">
      <alignment horizontal="right"/>
    </xf>
    <xf numFmtId="4" fontId="17" fillId="0" borderId="43" xfId="0" applyNumberFormat="1" applyFont="1" applyBorder="1"/>
    <xf numFmtId="4" fontId="17" fillId="0" borderId="34" xfId="0" applyNumberFormat="1" applyFont="1" applyBorder="1"/>
    <xf numFmtId="4" fontId="17" fillId="51" borderId="41" xfId="0" applyNumberFormat="1" applyFont="1" applyFill="1" applyBorder="1"/>
    <xf numFmtId="0" fontId="0" fillId="0" borderId="0" xfId="0" applyAlignment="1">
      <alignment horizontal="center" vertical="center"/>
    </xf>
    <xf numFmtId="0" fontId="17" fillId="0" borderId="58" xfId="0" applyFont="1" applyBorder="1" applyAlignment="1">
      <alignment horizontal="center"/>
    </xf>
    <xf numFmtId="4" fontId="17" fillId="0" borderId="17" xfId="0" applyNumberFormat="1" applyFont="1" applyBorder="1"/>
    <xf numFmtId="4" fontId="52" fillId="0" borderId="43" xfId="0" applyNumberFormat="1" applyFont="1" applyBorder="1"/>
    <xf numFmtId="0" fontId="17" fillId="0" borderId="79" xfId="0" applyFont="1" applyBorder="1" applyAlignment="1">
      <alignment horizontal="center"/>
    </xf>
    <xf numFmtId="1" fontId="132" fillId="0" borderId="0" xfId="0" applyNumberFormat="1" applyFont="1" applyAlignment="1">
      <alignment horizontal="left" vertical="center"/>
    </xf>
    <xf numFmtId="165" fontId="11" fillId="0" borderId="16" xfId="113" applyNumberFormat="1" applyFont="1" applyBorder="1" applyAlignment="1">
      <alignment horizontal="right" vertical="center" wrapText="1"/>
    </xf>
    <xf numFmtId="165" fontId="10" fillId="0" borderId="17" xfId="113" applyNumberFormat="1" applyBorder="1"/>
    <xf numFmtId="165" fontId="11" fillId="0" borderId="17" xfId="113" applyNumberFormat="1" applyFont="1" applyBorder="1"/>
    <xf numFmtId="165" fontId="11" fillId="0" borderId="17" xfId="113" applyNumberFormat="1" applyFont="1" applyBorder="1" applyAlignment="1">
      <alignment vertical="center"/>
    </xf>
    <xf numFmtId="165" fontId="11" fillId="0" borderId="43" xfId="113" applyNumberFormat="1" applyFont="1" applyBorder="1" applyAlignment="1">
      <alignment vertical="center"/>
    </xf>
    <xf numFmtId="165" fontId="10" fillId="0" borderId="17" xfId="113" applyNumberFormat="1" applyBorder="1" applyAlignment="1">
      <alignment vertical="center"/>
    </xf>
    <xf numFmtId="165" fontId="94" fillId="0" borderId="83" xfId="113" applyNumberFormat="1" applyFont="1" applyBorder="1" applyAlignment="1">
      <alignment vertical="center" wrapText="1"/>
    </xf>
    <xf numFmtId="165" fontId="11" fillId="0" borderId="83" xfId="113" applyNumberFormat="1" applyFont="1" applyBorder="1" applyAlignment="1">
      <alignment vertical="center" wrapText="1"/>
    </xf>
    <xf numFmtId="165" fontId="11" fillId="0" borderId="43" xfId="113" applyNumberFormat="1" applyFont="1" applyBorder="1" applyAlignment="1">
      <alignment horizontal="right" vertical="center"/>
    </xf>
    <xf numFmtId="4" fontId="11" fillId="0" borderId="39" xfId="53" applyNumberFormat="1" applyFont="1" applyBorder="1" applyAlignment="1">
      <alignment horizontal="right" vertical="center"/>
    </xf>
    <xf numFmtId="0" fontId="11" fillId="0" borderId="14" xfId="113" applyFont="1" applyBorder="1" applyAlignment="1">
      <alignment horizontal="left" vertical="center" wrapText="1"/>
    </xf>
    <xf numFmtId="0" fontId="11" fillId="0" borderId="14" xfId="113" applyFont="1" applyBorder="1" applyAlignment="1">
      <alignment horizontal="left" vertical="center"/>
    </xf>
    <xf numFmtId="0" fontId="11" fillId="0" borderId="17" xfId="113" applyFont="1" applyBorder="1" applyAlignment="1">
      <alignment horizontal="left" vertical="center" wrapText="1"/>
    </xf>
    <xf numFmtId="0" fontId="11" fillId="0" borderId="15" xfId="113" applyFont="1" applyBorder="1" applyAlignment="1">
      <alignment horizontal="left" vertical="center" wrapText="1"/>
    </xf>
    <xf numFmtId="4" fontId="11" fillId="0" borderId="39" xfId="53" applyNumberFormat="1" applyFont="1" applyBorder="1" applyAlignment="1">
      <alignment horizontal="center" vertical="center"/>
    </xf>
    <xf numFmtId="4" fontId="16" fillId="0" borderId="11" xfId="53" applyNumberFormat="1" applyFont="1" applyBorder="1" applyAlignment="1">
      <alignment horizontal="center" vertical="center"/>
    </xf>
    <xf numFmtId="4" fontId="11" fillId="0" borderId="41" xfId="53" applyNumberFormat="1" applyFont="1" applyBorder="1" applyAlignment="1">
      <alignment horizontal="center" vertical="center"/>
    </xf>
    <xf numFmtId="49" fontId="16" fillId="0" borderId="0" xfId="113" applyNumberFormat="1" applyFont="1" applyAlignment="1">
      <alignment horizontal="right" vertical="center"/>
    </xf>
    <xf numFmtId="49" fontId="10" fillId="0" borderId="0" xfId="113" applyNumberFormat="1" applyAlignment="1">
      <alignment horizontal="right" vertical="center"/>
    </xf>
    <xf numFmtId="0" fontId="13" fillId="0" borderId="10" xfId="113" applyFont="1" applyBorder="1" applyAlignment="1">
      <alignment horizontal="center" vertical="center" wrapText="1"/>
    </xf>
    <xf numFmtId="0" fontId="13" fillId="0" borderId="11" xfId="113" applyFont="1" applyBorder="1" applyAlignment="1">
      <alignment horizontal="center" wrapText="1"/>
    </xf>
    <xf numFmtId="0" fontId="11" fillId="0" borderId="44" xfId="113" applyFont="1" applyBorder="1" applyAlignment="1">
      <alignment vertical="center"/>
    </xf>
    <xf numFmtId="49" fontId="11" fillId="0" borderId="45" xfId="113" applyNumberFormat="1" applyFont="1" applyBorder="1" applyAlignment="1">
      <alignment vertical="center"/>
    </xf>
    <xf numFmtId="49" fontId="11" fillId="0" borderId="63" xfId="113" applyNumberFormat="1" applyFont="1" applyBorder="1" applyAlignment="1">
      <alignment horizontal="center" vertical="center" wrapText="1"/>
    </xf>
    <xf numFmtId="14" fontId="11" fillId="0" borderId="15" xfId="113" applyNumberFormat="1" applyFont="1" applyBorder="1" applyAlignment="1">
      <alignment horizontal="right" vertical="center" wrapText="1"/>
    </xf>
    <xf numFmtId="0" fontId="11" fillId="0" borderId="15" xfId="113" applyFont="1" applyBorder="1" applyAlignment="1">
      <alignment horizontal="right" vertical="center" wrapText="1"/>
    </xf>
    <xf numFmtId="4" fontId="11" fillId="0" borderId="15" xfId="113" applyNumberFormat="1" applyFont="1" applyBorder="1" applyAlignment="1">
      <alignment horizontal="right" vertical="center" wrapText="1"/>
    </xf>
    <xf numFmtId="0" fontId="11" fillId="0" borderId="0" xfId="113" applyFont="1" applyAlignment="1">
      <alignment vertical="center"/>
    </xf>
    <xf numFmtId="0" fontId="11" fillId="0" borderId="46" xfId="113" applyFont="1" applyBorder="1" applyAlignment="1">
      <alignment vertical="center"/>
    </xf>
    <xf numFmtId="49" fontId="11" fillId="0" borderId="47" xfId="113" applyNumberFormat="1" applyFont="1" applyBorder="1" applyAlignment="1">
      <alignment vertical="center"/>
    </xf>
    <xf numFmtId="0" fontId="11" fillId="0" borderId="14" xfId="113" applyFont="1" applyBorder="1" applyAlignment="1">
      <alignment vertical="center"/>
    </xf>
    <xf numFmtId="0" fontId="11" fillId="0" borderId="14" xfId="113" applyFont="1" applyBorder="1" applyAlignment="1">
      <alignment horizontal="right" vertical="center" wrapText="1"/>
    </xf>
    <xf numFmtId="4" fontId="11" fillId="0" borderId="14" xfId="113" applyNumberFormat="1" applyFont="1" applyBorder="1" applyAlignment="1">
      <alignment horizontal="right" vertical="center"/>
    </xf>
    <xf numFmtId="0" fontId="11" fillId="0" borderId="14" xfId="113" applyFont="1" applyBorder="1" applyAlignment="1">
      <alignment horizontal="right" vertical="center"/>
    </xf>
    <xf numFmtId="14" fontId="11" fillId="0" borderId="14" xfId="113" applyNumberFormat="1" applyFont="1" applyBorder="1" applyAlignment="1">
      <alignment horizontal="right" vertical="center" wrapText="1"/>
    </xf>
    <xf numFmtId="0" fontId="11" fillId="0" borderId="15" xfId="113" applyFont="1" applyBorder="1" applyAlignment="1">
      <alignment vertical="center" wrapText="1"/>
    </xf>
    <xf numFmtId="0" fontId="11" fillId="0" borderId="15" xfId="113" applyFont="1" applyBorder="1" applyAlignment="1">
      <alignment horizontal="right" vertical="center"/>
    </xf>
    <xf numFmtId="4" fontId="11" fillId="0" borderId="15" xfId="113" applyNumberFormat="1" applyFont="1" applyBorder="1" applyAlignment="1">
      <alignment horizontal="right" vertical="center"/>
    </xf>
    <xf numFmtId="49" fontId="11" fillId="0" borderId="66" xfId="113" applyNumberFormat="1" applyFont="1" applyBorder="1" applyAlignment="1">
      <alignment horizontal="center" vertical="center" wrapText="1"/>
    </xf>
    <xf numFmtId="0" fontId="11" fillId="0" borderId="48" xfId="113" applyFont="1" applyBorder="1" applyAlignment="1">
      <alignment vertical="center"/>
    </xf>
    <xf numFmtId="49" fontId="11" fillId="0" borderId="49" xfId="113" applyNumberFormat="1" applyFont="1" applyBorder="1" applyAlignment="1">
      <alignment vertical="center"/>
    </xf>
    <xf numFmtId="49" fontId="11" fillId="0" borderId="83" xfId="113" applyNumberFormat="1" applyFont="1" applyBorder="1" applyAlignment="1">
      <alignment horizontal="center" vertical="center" wrapText="1"/>
    </xf>
    <xf numFmtId="14" fontId="11" fillId="0" borderId="17" xfId="113" applyNumberFormat="1" applyFont="1" applyBorder="1" applyAlignment="1">
      <alignment horizontal="right" vertical="center" wrapText="1"/>
    </xf>
    <xf numFmtId="0" fontId="11" fillId="0" borderId="17" xfId="113" applyFont="1" applyBorder="1" applyAlignment="1">
      <alignment horizontal="right" vertical="center"/>
    </xf>
    <xf numFmtId="4" fontId="11" fillId="0" borderId="17" xfId="113" applyNumberFormat="1" applyFont="1" applyBorder="1" applyAlignment="1">
      <alignment horizontal="right" vertical="center"/>
    </xf>
    <xf numFmtId="49" fontId="11" fillId="0" borderId="0" xfId="113" applyNumberFormat="1" applyFont="1" applyAlignment="1">
      <alignment horizontal="center" vertical="center" wrapText="1"/>
    </xf>
    <xf numFmtId="0" fontId="11" fillId="0" borderId="0" xfId="113" applyFont="1" applyAlignment="1">
      <alignment horizontal="right" vertical="center"/>
    </xf>
    <xf numFmtId="49" fontId="11" fillId="0" borderId="0" xfId="113" applyNumberFormat="1" applyFont="1" applyAlignment="1">
      <alignment horizontal="right" vertical="center"/>
    </xf>
    <xf numFmtId="0" fontId="13" fillId="0" borderId="11" xfId="113" applyFont="1" applyBorder="1" applyAlignment="1">
      <alignment horizontal="center" vertical="center" wrapText="1"/>
    </xf>
    <xf numFmtId="0" fontId="11" fillId="52" borderId="46" xfId="113" applyFont="1" applyFill="1" applyBorder="1" applyAlignment="1">
      <alignment vertical="center"/>
    </xf>
    <xf numFmtId="49" fontId="11" fillId="52" borderId="47" xfId="113" applyNumberFormat="1" applyFont="1" applyFill="1" applyBorder="1" applyAlignment="1">
      <alignment vertical="center"/>
    </xf>
    <xf numFmtId="0" fontId="11" fillId="52" borderId="44" xfId="113" applyFont="1" applyFill="1" applyBorder="1" applyAlignment="1">
      <alignment vertical="center"/>
    </xf>
    <xf numFmtId="49" fontId="11" fillId="0" borderId="81" xfId="113" applyNumberFormat="1" applyFont="1" applyBorder="1" applyAlignment="1">
      <alignment horizontal="center" vertical="center" wrapText="1"/>
    </xf>
    <xf numFmtId="0" fontId="11" fillId="0" borderId="17" xfId="113" applyFont="1" applyBorder="1" applyAlignment="1">
      <alignment vertical="center" wrapText="1"/>
    </xf>
    <xf numFmtId="49" fontId="11" fillId="0" borderId="0" xfId="113" applyNumberFormat="1" applyFont="1" applyAlignment="1">
      <alignment horizontal="right" vertical="center" wrapText="1"/>
    </xf>
    <xf numFmtId="0" fontId="11" fillId="0" borderId="15" xfId="113" applyFont="1" applyBorder="1" applyAlignment="1">
      <alignment vertical="center"/>
    </xf>
    <xf numFmtId="0" fontId="10" fillId="0" borderId="45" xfId="113" applyBorder="1" applyAlignment="1">
      <alignment vertical="center"/>
    </xf>
    <xf numFmtId="49" fontId="10" fillId="0" borderId="45" xfId="113" applyNumberFormat="1" applyBorder="1" applyAlignment="1">
      <alignment horizontal="right" vertical="center"/>
    </xf>
    <xf numFmtId="49" fontId="11" fillId="0" borderId="46" xfId="113" applyNumberFormat="1" applyFont="1" applyBorder="1" applyAlignment="1">
      <alignment horizontal="right" vertical="center"/>
    </xf>
    <xf numFmtId="49" fontId="11" fillId="0" borderId="47" xfId="113" applyNumberFormat="1" applyFont="1" applyBorder="1" applyAlignment="1">
      <alignment horizontal="center" vertical="center"/>
    </xf>
    <xf numFmtId="14" fontId="11" fillId="0" borderId="14" xfId="113" applyNumberFormat="1" applyFont="1" applyBorder="1" applyAlignment="1">
      <alignment horizontal="right" vertical="center"/>
    </xf>
    <xf numFmtId="49" fontId="11" fillId="0" borderId="44" xfId="113" applyNumberFormat="1" applyFont="1" applyBorder="1" applyAlignment="1">
      <alignment horizontal="right" vertical="center"/>
    </xf>
    <xf numFmtId="49" fontId="11" fillId="0" borderId="45" xfId="113" applyNumberFormat="1" applyFont="1" applyBorder="1" applyAlignment="1">
      <alignment horizontal="center" vertical="center"/>
    </xf>
    <xf numFmtId="14" fontId="11" fillId="0" borderId="15" xfId="113" applyNumberFormat="1" applyFont="1" applyBorder="1" applyAlignment="1">
      <alignment horizontal="right" vertical="center"/>
    </xf>
    <xf numFmtId="4" fontId="11" fillId="0" borderId="15" xfId="113" applyNumberFormat="1" applyFont="1" applyBorder="1" applyAlignment="1">
      <alignment vertical="center"/>
    </xf>
    <xf numFmtId="0" fontId="11" fillId="0" borderId="15" xfId="113" applyFont="1" applyBorder="1" applyAlignment="1">
      <alignment horizontal="left" vertical="center"/>
    </xf>
    <xf numFmtId="49" fontId="11" fillId="0" borderId="48" xfId="113" applyNumberFormat="1" applyFont="1" applyBorder="1" applyAlignment="1">
      <alignment horizontal="right" vertical="center"/>
    </xf>
    <xf numFmtId="49" fontId="11" fillId="0" borderId="49" xfId="113" applyNumberFormat="1" applyFont="1" applyBorder="1" applyAlignment="1">
      <alignment horizontal="center" vertical="center"/>
    </xf>
    <xf numFmtId="14" fontId="11" fillId="0" borderId="17" xfId="113" applyNumberFormat="1" applyFont="1" applyBorder="1" applyAlignment="1">
      <alignment horizontal="right" vertical="center"/>
    </xf>
    <xf numFmtId="4" fontId="11" fillId="0" borderId="17" xfId="113" applyNumberFormat="1" applyFont="1" applyBorder="1" applyAlignment="1">
      <alignment vertical="center"/>
    </xf>
    <xf numFmtId="49" fontId="13" fillId="0" borderId="70" xfId="113" applyNumberFormat="1" applyFont="1" applyBorder="1" applyAlignment="1">
      <alignment vertical="center"/>
    </xf>
    <xf numFmtId="0" fontId="63" fillId="0" borderId="0" xfId="113" applyFont="1" applyAlignment="1">
      <alignment vertical="center"/>
    </xf>
    <xf numFmtId="49" fontId="11" fillId="0" borderId="0" xfId="113" applyNumberFormat="1" applyFont="1" applyAlignment="1">
      <alignment horizontal="center" vertical="center"/>
    </xf>
    <xf numFmtId="0" fontId="11" fillId="0" borderId="0" xfId="113" applyFont="1" applyAlignment="1">
      <alignment horizontal="left" vertical="center"/>
    </xf>
    <xf numFmtId="14" fontId="11" fillId="0" borderId="0" xfId="113" applyNumberFormat="1" applyFont="1" applyAlignment="1">
      <alignment horizontal="right" vertical="center"/>
    </xf>
    <xf numFmtId="4" fontId="11" fillId="0" borderId="0" xfId="113" applyNumberFormat="1" applyFont="1" applyAlignment="1">
      <alignment vertical="center"/>
    </xf>
    <xf numFmtId="49" fontId="11" fillId="0" borderId="39" xfId="113" applyNumberFormat="1" applyFont="1" applyBorder="1" applyAlignment="1">
      <alignment horizontal="left" vertical="center"/>
    </xf>
    <xf numFmtId="49" fontId="11" fillId="0" borderId="38" xfId="113" applyNumberFormat="1" applyFont="1" applyBorder="1" applyAlignment="1">
      <alignment horizontal="left" vertical="center"/>
    </xf>
    <xf numFmtId="49" fontId="11" fillId="0" borderId="43" xfId="113" applyNumberFormat="1" applyFont="1" applyBorder="1" applyAlignment="1">
      <alignment horizontal="left" vertical="center"/>
    </xf>
    <xf numFmtId="49" fontId="11" fillId="0" borderId="39" xfId="113" applyNumberFormat="1" applyFont="1" applyBorder="1" applyAlignment="1">
      <alignment horizontal="left" vertical="center" wrapText="1"/>
    </xf>
    <xf numFmtId="49" fontId="11" fillId="0" borderId="38" xfId="113" applyNumberFormat="1" applyFont="1" applyBorder="1" applyAlignment="1">
      <alignment horizontal="left" vertical="center" wrapText="1"/>
    </xf>
    <xf numFmtId="49" fontId="11" fillId="0" borderId="43" xfId="113" applyNumberFormat="1" applyFont="1" applyBorder="1" applyAlignment="1">
      <alignment horizontal="left" vertical="center" wrapText="1"/>
    </xf>
    <xf numFmtId="49" fontId="11" fillId="0" borderId="41" xfId="113" applyNumberFormat="1" applyFont="1" applyBorder="1" applyAlignment="1">
      <alignment horizontal="left" vertical="center"/>
    </xf>
    <xf numFmtId="0" fontId="33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5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57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58" fillId="0" borderId="0" xfId="0" applyFont="1" applyAlignment="1">
      <alignment horizontal="left" indent="1"/>
    </xf>
    <xf numFmtId="0" fontId="10" fillId="0" borderId="0" xfId="117"/>
    <xf numFmtId="0" fontId="15" fillId="0" borderId="0" xfId="117" applyFont="1" applyAlignment="1">
      <alignment horizontal="center"/>
    </xf>
    <xf numFmtId="0" fontId="13" fillId="0" borderId="0" xfId="117" applyFont="1" applyAlignment="1">
      <alignment horizontal="center"/>
    </xf>
    <xf numFmtId="0" fontId="13" fillId="0" borderId="50" xfId="117" applyFont="1" applyBorder="1" applyAlignment="1">
      <alignment horizontal="center"/>
    </xf>
    <xf numFmtId="0" fontId="13" fillId="0" borderId="10" xfId="117" applyFont="1" applyBorder="1" applyAlignment="1">
      <alignment horizontal="center"/>
    </xf>
    <xf numFmtId="0" fontId="13" fillId="0" borderId="11" xfId="117" applyFont="1" applyBorder="1" applyAlignment="1">
      <alignment horizontal="center"/>
    </xf>
    <xf numFmtId="0" fontId="17" fillId="0" borderId="51" xfId="117" applyFont="1" applyBorder="1"/>
    <xf numFmtId="4" fontId="17" fillId="0" borderId="33" xfId="117" applyNumberFormat="1" applyFont="1" applyBorder="1"/>
    <xf numFmtId="4" fontId="17" fillId="0" borderId="55" xfId="117" applyNumberFormat="1" applyFont="1" applyBorder="1"/>
    <xf numFmtId="10" fontId="17" fillId="0" borderId="39" xfId="117" applyNumberFormat="1" applyFont="1" applyBorder="1"/>
    <xf numFmtId="0" fontId="17" fillId="0" borderId="46" xfId="117" applyFont="1" applyBorder="1"/>
    <xf numFmtId="4" fontId="17" fillId="0" borderId="14" xfId="117" applyNumberFormat="1" applyFont="1" applyBorder="1"/>
    <xf numFmtId="10" fontId="17" fillId="0" borderId="39" xfId="117" applyNumberFormat="1" applyFont="1" applyBorder="1" applyAlignment="1">
      <alignment horizontal="center"/>
    </xf>
    <xf numFmtId="0" fontId="12" fillId="0" borderId="50" xfId="117" applyFont="1" applyBorder="1"/>
    <xf numFmtId="4" fontId="12" fillId="0" borderId="29" xfId="117" applyNumberFormat="1" applyFont="1" applyBorder="1"/>
    <xf numFmtId="4" fontId="12" fillId="0" borderId="10" xfId="117" applyNumberFormat="1" applyFont="1" applyBorder="1"/>
    <xf numFmtId="10" fontId="12" fillId="0" borderId="11" xfId="117" applyNumberFormat="1" applyFont="1" applyBorder="1"/>
    <xf numFmtId="0" fontId="11" fillId="0" borderId="0" xfId="117" applyFont="1"/>
    <xf numFmtId="166" fontId="11" fillId="0" borderId="0" xfId="117" applyNumberFormat="1" applyFont="1"/>
    <xf numFmtId="4" fontId="11" fillId="0" borderId="0" xfId="117" applyNumberFormat="1" applyFont="1"/>
    <xf numFmtId="0" fontId="17" fillId="0" borderId="56" xfId="117" applyFont="1" applyBorder="1"/>
    <xf numFmtId="4" fontId="17" fillId="0" borderId="15" xfId="117" applyNumberFormat="1" applyFont="1" applyBorder="1"/>
    <xf numFmtId="10" fontId="17" fillId="0" borderId="38" xfId="117" applyNumberFormat="1" applyFont="1" applyBorder="1"/>
    <xf numFmtId="0" fontId="17" fillId="0" borderId="44" xfId="117" applyFont="1" applyBorder="1"/>
    <xf numFmtId="10" fontId="17" fillId="0" borderId="38" xfId="117" applyNumberFormat="1" applyFont="1" applyBorder="1" applyAlignment="1">
      <alignment horizontal="center" vertical="center"/>
    </xf>
    <xf numFmtId="0" fontId="12" fillId="0" borderId="0" xfId="117" applyFont="1"/>
    <xf numFmtId="166" fontId="12" fillId="0" borderId="0" xfId="117" applyNumberFormat="1" applyFont="1"/>
    <xf numFmtId="4" fontId="12" fillId="0" borderId="0" xfId="117" applyNumberFormat="1" applyFont="1"/>
    <xf numFmtId="166" fontId="10" fillId="0" borderId="0" xfId="117" applyNumberFormat="1"/>
    <xf numFmtId="0" fontId="13" fillId="0" borderId="50" xfId="117" applyFont="1" applyBorder="1" applyAlignment="1">
      <alignment horizontal="center" vertical="center"/>
    </xf>
    <xf numFmtId="166" fontId="13" fillId="0" borderId="10" xfId="117" applyNumberFormat="1" applyFont="1" applyBorder="1" applyAlignment="1">
      <alignment horizontal="center" vertical="center"/>
    </xf>
    <xf numFmtId="166" fontId="13" fillId="0" borderId="10" xfId="117" applyNumberFormat="1" applyFont="1" applyBorder="1" applyAlignment="1">
      <alignment horizontal="center" vertical="center" wrapText="1"/>
    </xf>
    <xf numFmtId="4" fontId="13" fillId="0" borderId="11" xfId="117" applyNumberFormat="1" applyFont="1" applyBorder="1" applyAlignment="1">
      <alignment horizontal="center" vertical="center"/>
    </xf>
    <xf numFmtId="0" fontId="12" fillId="50" borderId="26" xfId="117" applyFont="1" applyFill="1" applyBorder="1"/>
    <xf numFmtId="4" fontId="12" fillId="50" borderId="27" xfId="117" applyNumberFormat="1" applyFont="1" applyFill="1" applyBorder="1"/>
    <xf numFmtId="4" fontId="16" fillId="50" borderId="41" xfId="117" applyNumberFormat="1" applyFont="1" applyFill="1" applyBorder="1" applyAlignment="1">
      <alignment horizontal="center" vertical="center"/>
    </xf>
    <xf numFmtId="0" fontId="10" fillId="0" borderId="0" xfId="117" applyAlignment="1">
      <alignment vertical="center"/>
    </xf>
    <xf numFmtId="0" fontId="12" fillId="0" borderId="20" xfId="117" applyFont="1" applyBorder="1" applyAlignment="1">
      <alignment horizontal="center"/>
    </xf>
    <xf numFmtId="0" fontId="13" fillId="0" borderId="57" xfId="117" applyFont="1" applyBorder="1" applyAlignment="1">
      <alignment horizontal="center"/>
    </xf>
    <xf numFmtId="0" fontId="13" fillId="0" borderId="12" xfId="117" applyFont="1" applyBorder="1" applyAlignment="1">
      <alignment horizontal="center"/>
    </xf>
    <xf numFmtId="0" fontId="12" fillId="0" borderId="51" xfId="117" applyFont="1" applyBorder="1" applyAlignment="1">
      <alignment vertical="center"/>
    </xf>
    <xf numFmtId="49" fontId="12" fillId="0" borderId="51" xfId="117" applyNumberFormat="1" applyFont="1" applyBorder="1" applyAlignment="1">
      <alignment horizontal="center" vertical="center"/>
    </xf>
    <xf numFmtId="4" fontId="12" fillId="0" borderId="58" xfId="117" applyNumberFormat="1" applyFont="1" applyBorder="1" applyAlignment="1">
      <alignment vertical="center"/>
    </xf>
    <xf numFmtId="4" fontId="12" fillId="0" borderId="33" xfId="117" applyNumberFormat="1" applyFont="1" applyBorder="1" applyAlignment="1">
      <alignment vertical="center"/>
    </xf>
    <xf numFmtId="10" fontId="12" fillId="0" borderId="34" xfId="117" applyNumberFormat="1" applyFont="1" applyBorder="1" applyAlignment="1">
      <alignment vertical="center"/>
    </xf>
    <xf numFmtId="0" fontId="17" fillId="0" borderId="46" xfId="117" applyFont="1" applyBorder="1" applyAlignment="1">
      <alignment vertical="center"/>
    </xf>
    <xf numFmtId="49" fontId="17" fillId="0" borderId="46" xfId="117" applyNumberFormat="1" applyFont="1" applyBorder="1" applyAlignment="1">
      <alignment horizontal="center" vertical="center"/>
    </xf>
    <xf numFmtId="4" fontId="17" fillId="0" borderId="52" xfId="117" applyNumberFormat="1" applyFont="1" applyBorder="1" applyAlignment="1">
      <alignment vertical="center"/>
    </xf>
    <xf numFmtId="4" fontId="17" fillId="0" borderId="14" xfId="117" applyNumberFormat="1" applyFont="1" applyBorder="1" applyAlignment="1">
      <alignment vertical="center"/>
    </xf>
    <xf numFmtId="10" fontId="17" fillId="0" borderId="39" xfId="117" applyNumberFormat="1" applyFont="1" applyBorder="1" applyAlignment="1">
      <alignment vertical="center"/>
    </xf>
    <xf numFmtId="0" fontId="17" fillId="0" borderId="23" xfId="117" applyFont="1" applyBorder="1" applyAlignment="1">
      <alignment vertical="center"/>
    </xf>
    <xf numFmtId="0" fontId="12" fillId="0" borderId="51" xfId="117" applyFont="1" applyBorder="1" applyAlignment="1">
      <alignment vertical="center" wrapText="1"/>
    </xf>
    <xf numFmtId="49" fontId="12" fillId="0" borderId="51" xfId="117" applyNumberFormat="1" applyFont="1" applyBorder="1" applyAlignment="1">
      <alignment horizontal="center" vertical="center" wrapText="1"/>
    </xf>
    <xf numFmtId="4" fontId="17" fillId="0" borderId="15" xfId="117" applyNumberFormat="1" applyFont="1" applyBorder="1" applyAlignment="1">
      <alignment vertical="center"/>
    </xf>
    <xf numFmtId="10" fontId="17" fillId="0" borderId="38" xfId="117" applyNumberFormat="1" applyFont="1" applyBorder="1" applyAlignment="1">
      <alignment vertical="center"/>
    </xf>
    <xf numFmtId="0" fontId="17" fillId="0" borderId="44" xfId="117" applyFont="1" applyBorder="1" applyAlignment="1">
      <alignment vertical="center"/>
    </xf>
    <xf numFmtId="49" fontId="17" fillId="0" borderId="44" xfId="117" applyNumberFormat="1" applyFont="1" applyBorder="1" applyAlignment="1">
      <alignment horizontal="center" vertical="center"/>
    </xf>
    <xf numFmtId="0" fontId="17" fillId="0" borderId="54" xfId="117" applyFont="1" applyBorder="1" applyAlignment="1">
      <alignment vertical="center"/>
    </xf>
    <xf numFmtId="49" fontId="17" fillId="0" borderId="54" xfId="117" applyNumberFormat="1" applyFont="1" applyBorder="1" applyAlignment="1">
      <alignment horizontal="center" vertical="center"/>
    </xf>
    <xf numFmtId="4" fontId="17" fillId="0" borderId="79" xfId="117" applyNumberFormat="1" applyFont="1" applyBorder="1" applyAlignment="1">
      <alignment vertical="center"/>
    </xf>
    <xf numFmtId="4" fontId="17" fillId="0" borderId="35" xfId="117" applyNumberFormat="1" applyFont="1" applyBorder="1" applyAlignment="1">
      <alignment vertical="center"/>
    </xf>
    <xf numFmtId="10" fontId="17" fillId="0" borderId="42" xfId="117" applyNumberFormat="1" applyFont="1" applyBorder="1" applyAlignment="1">
      <alignment vertical="center"/>
    </xf>
    <xf numFmtId="4" fontId="17" fillId="0" borderId="44" xfId="117" applyNumberFormat="1" applyFont="1" applyBorder="1" applyAlignment="1">
      <alignment vertical="center"/>
    </xf>
    <xf numFmtId="0" fontId="17" fillId="0" borderId="44" xfId="117" applyFont="1" applyBorder="1" applyAlignment="1">
      <alignment vertical="center" wrapText="1"/>
    </xf>
    <xf numFmtId="0" fontId="17" fillId="53" borderId="46" xfId="117" applyFont="1" applyFill="1" applyBorder="1" applyAlignment="1">
      <alignment vertical="center"/>
    </xf>
    <xf numFmtId="49" fontId="17" fillId="53" borderId="23" xfId="117" applyNumberFormat="1" applyFont="1" applyFill="1" applyBorder="1" applyAlignment="1">
      <alignment horizontal="center" vertical="center"/>
    </xf>
    <xf numFmtId="4" fontId="17" fillId="53" borderId="44" xfId="117" applyNumberFormat="1" applyFont="1" applyFill="1" applyBorder="1" applyAlignment="1">
      <alignment vertical="center"/>
    </xf>
    <xf numFmtId="4" fontId="17" fillId="53" borderId="15" xfId="117" applyNumberFormat="1" applyFont="1" applyFill="1" applyBorder="1" applyAlignment="1">
      <alignment vertical="center"/>
    </xf>
    <xf numFmtId="10" fontId="17" fillId="53" borderId="38" xfId="117" applyNumberFormat="1" applyFont="1" applyFill="1" applyBorder="1" applyAlignment="1">
      <alignment vertical="center"/>
    </xf>
    <xf numFmtId="49" fontId="17" fillId="0" borderId="23" xfId="117" applyNumberFormat="1" applyFont="1" applyBorder="1" applyAlignment="1">
      <alignment horizontal="center" vertical="center"/>
    </xf>
    <xf numFmtId="4" fontId="12" fillId="0" borderId="51" xfId="117" applyNumberFormat="1" applyFont="1" applyBorder="1" applyAlignment="1">
      <alignment vertical="center"/>
    </xf>
    <xf numFmtId="4" fontId="12" fillId="0" borderId="59" xfId="117" applyNumberFormat="1" applyFont="1" applyBorder="1" applyAlignment="1">
      <alignment vertical="center"/>
    </xf>
    <xf numFmtId="0" fontId="17" fillId="0" borderId="56" xfId="117" applyFont="1" applyBorder="1" applyAlignment="1">
      <alignment vertical="center" wrapText="1"/>
    </xf>
    <xf numFmtId="4" fontId="17" fillId="0" borderId="60" xfId="117" applyNumberFormat="1" applyFont="1" applyBorder="1" applyAlignment="1">
      <alignment vertical="center"/>
    </xf>
    <xf numFmtId="10" fontId="17" fillId="0" borderId="39" xfId="117" applyNumberFormat="1" applyFont="1" applyBorder="1" applyAlignment="1">
      <alignment horizontal="center" vertical="center"/>
    </xf>
    <xf numFmtId="0" fontId="17" fillId="0" borderId="61" xfId="117" applyFont="1" applyBorder="1" applyAlignment="1">
      <alignment vertical="center"/>
    </xf>
    <xf numFmtId="49" fontId="17" fillId="0" borderId="61" xfId="117" applyNumberFormat="1" applyFont="1" applyBorder="1" applyAlignment="1">
      <alignment horizontal="center" vertical="center"/>
    </xf>
    <xf numFmtId="4" fontId="17" fillId="0" borderId="36" xfId="117" applyNumberFormat="1" applyFont="1" applyBorder="1" applyAlignment="1">
      <alignment vertical="center"/>
    </xf>
    <xf numFmtId="10" fontId="17" fillId="0" borderId="37" xfId="117" applyNumberFormat="1" applyFont="1" applyBorder="1" applyAlignment="1">
      <alignment vertical="center"/>
    </xf>
    <xf numFmtId="16" fontId="17" fillId="0" borderId="80" xfId="117" applyNumberFormat="1" applyFont="1" applyBorder="1" applyAlignment="1">
      <alignment vertical="center"/>
    </xf>
    <xf numFmtId="49" fontId="17" fillId="0" borderId="48" xfId="117" applyNumberFormat="1" applyFont="1" applyBorder="1" applyAlignment="1">
      <alignment horizontal="center" vertical="center"/>
    </xf>
    <xf numFmtId="4" fontId="17" fillId="0" borderId="80" xfId="117" applyNumberFormat="1" applyFont="1" applyBorder="1" applyAlignment="1">
      <alignment vertical="center"/>
    </xf>
    <xf numFmtId="4" fontId="17" fillId="0" borderId="17" xfId="117" applyNumberFormat="1" applyFont="1" applyBorder="1" applyAlignment="1">
      <alignment vertical="center"/>
    </xf>
    <xf numFmtId="10" fontId="17" fillId="0" borderId="43" xfId="117" applyNumberFormat="1" applyFont="1" applyBorder="1" applyAlignment="1">
      <alignment vertical="center"/>
    </xf>
    <xf numFmtId="0" fontId="12" fillId="0" borderId="21" xfId="117" applyFont="1" applyBorder="1" applyAlignment="1">
      <alignment horizontal="center"/>
    </xf>
    <xf numFmtId="0" fontId="12" fillId="0" borderId="56" xfId="117" applyFont="1" applyBorder="1" applyAlignment="1">
      <alignment vertical="center" wrapText="1"/>
    </xf>
    <xf numFmtId="49" fontId="12" fillId="0" borderId="44" xfId="117" applyNumberFormat="1" applyFont="1" applyBorder="1" applyAlignment="1">
      <alignment horizontal="center" vertical="center" wrapText="1"/>
    </xf>
    <xf numFmtId="4" fontId="12" fillId="0" borderId="60" xfId="117" applyNumberFormat="1" applyFont="1" applyBorder="1" applyAlignment="1">
      <alignment vertical="center"/>
    </xf>
    <xf numFmtId="4" fontId="12" fillId="0" borderId="15" xfId="117" applyNumberFormat="1" applyFont="1" applyBorder="1" applyAlignment="1">
      <alignment vertical="center"/>
    </xf>
    <xf numFmtId="10" fontId="12" fillId="0" borderId="38" xfId="117" applyNumberFormat="1" applyFont="1" applyBorder="1" applyAlignment="1">
      <alignment vertical="center"/>
    </xf>
    <xf numFmtId="0" fontId="17" fillId="0" borderId="46" xfId="117" applyFont="1" applyBorder="1" applyAlignment="1">
      <alignment vertical="center" wrapText="1"/>
    </xf>
    <xf numFmtId="0" fontId="12" fillId="0" borderId="22" xfId="117" applyFont="1" applyBorder="1" applyAlignment="1">
      <alignment vertical="center" wrapText="1"/>
    </xf>
    <xf numFmtId="0" fontId="12" fillId="50" borderId="50" xfId="117" applyFont="1" applyFill="1" applyBorder="1" applyAlignment="1">
      <alignment vertical="center"/>
    </xf>
    <xf numFmtId="49" fontId="12" fillId="50" borderId="50" xfId="117" applyNumberFormat="1" applyFont="1" applyFill="1" applyBorder="1" applyAlignment="1">
      <alignment horizontal="center" vertical="center"/>
    </xf>
    <xf numFmtId="4" fontId="12" fillId="50" borderId="50" xfId="117" applyNumberFormat="1" applyFont="1" applyFill="1" applyBorder="1" applyAlignment="1">
      <alignment vertical="center"/>
    </xf>
    <xf numFmtId="4" fontId="12" fillId="50" borderId="10" xfId="117" applyNumberFormat="1" applyFont="1" applyFill="1" applyBorder="1" applyAlignment="1">
      <alignment vertical="center"/>
    </xf>
    <xf numFmtId="4" fontId="12" fillId="50" borderId="32" xfId="117" applyNumberFormat="1" applyFont="1" applyFill="1" applyBorder="1" applyAlignment="1">
      <alignment vertical="center"/>
    </xf>
    <xf numFmtId="10" fontId="12" fillId="50" borderId="11" xfId="117" applyNumberFormat="1" applyFont="1" applyFill="1" applyBorder="1" applyAlignment="1">
      <alignment vertical="center"/>
    </xf>
    <xf numFmtId="4" fontId="10" fillId="0" borderId="0" xfId="117" applyNumberFormat="1" applyAlignment="1">
      <alignment vertical="center"/>
    </xf>
    <xf numFmtId="4" fontId="17" fillId="0" borderId="58" xfId="117" applyNumberFormat="1" applyFont="1" applyBorder="1"/>
    <xf numFmtId="4" fontId="13" fillId="0" borderId="0" xfId="0" applyNumberFormat="1" applyFont="1" applyAlignment="1">
      <alignment vertical="center"/>
    </xf>
    <xf numFmtId="4" fontId="17" fillId="0" borderId="52" xfId="117" applyNumberFormat="1" applyFont="1" applyBorder="1"/>
    <xf numFmtId="0" fontId="17" fillId="0" borderId="61" xfId="117" applyFont="1" applyBorder="1"/>
    <xf numFmtId="4" fontId="17" fillId="0" borderId="79" xfId="117" applyNumberFormat="1" applyFont="1" applyBorder="1"/>
    <xf numFmtId="4" fontId="17" fillId="0" borderId="36" xfId="117" applyNumberFormat="1" applyFont="1" applyBorder="1"/>
    <xf numFmtId="10" fontId="17" fillId="0" borderId="37" xfId="117" applyNumberFormat="1" applyFont="1" applyBorder="1" applyAlignment="1">
      <alignment horizontal="center" vertical="center"/>
    </xf>
    <xf numFmtId="4" fontId="12" fillId="0" borderId="53" xfId="117" applyNumberFormat="1" applyFont="1" applyBorder="1"/>
    <xf numFmtId="4" fontId="12" fillId="0" borderId="50" xfId="117" applyNumberFormat="1" applyFont="1" applyBorder="1"/>
    <xf numFmtId="166" fontId="13" fillId="0" borderId="12" xfId="117" applyNumberFormat="1" applyFont="1" applyBorder="1" applyAlignment="1">
      <alignment horizontal="center" vertical="center"/>
    </xf>
    <xf numFmtId="4" fontId="12" fillId="50" borderId="40" xfId="117" applyNumberFormat="1" applyFont="1" applyFill="1" applyBorder="1"/>
    <xf numFmtId="10" fontId="12" fillId="0" borderId="0" xfId="117" applyNumberFormat="1" applyFont="1" applyAlignment="1">
      <alignment horizontal="center" vertical="center"/>
    </xf>
    <xf numFmtId="0" fontId="11" fillId="58" borderId="31" xfId="113" applyFont="1" applyFill="1" applyBorder="1" applyAlignment="1">
      <alignment horizontal="center" vertical="center"/>
    </xf>
    <xf numFmtId="0" fontId="11" fillId="58" borderId="35" xfId="113" applyFont="1" applyFill="1" applyBorder="1" applyAlignment="1">
      <alignment horizontal="center" vertical="center"/>
    </xf>
    <xf numFmtId="0" fontId="11" fillId="58" borderId="67" xfId="113" applyFont="1" applyFill="1" applyBorder="1" applyAlignment="1">
      <alignment horizontal="left" vertical="center"/>
    </xf>
    <xf numFmtId="4" fontId="11" fillId="0" borderId="0" xfId="113" applyNumberFormat="1" applyFont="1" applyAlignment="1">
      <alignment horizontal="center" vertical="center" wrapText="1"/>
    </xf>
    <xf numFmtId="0" fontId="11" fillId="0" borderId="31" xfId="113" applyFont="1" applyBorder="1" applyAlignment="1">
      <alignment horizontal="center" vertical="center"/>
    </xf>
    <xf numFmtId="0" fontId="11" fillId="0" borderId="35" xfId="113" applyFont="1" applyBorder="1" applyAlignment="1">
      <alignment horizontal="center" vertical="center"/>
    </xf>
    <xf numFmtId="4" fontId="59" fillId="0" borderId="0" xfId="113" applyNumberFormat="1" applyFont="1" applyAlignment="1">
      <alignment horizontal="center" vertical="center" wrapText="1"/>
    </xf>
    <xf numFmtId="0" fontId="18" fillId="0" borderId="47" xfId="53" applyFont="1" applyBorder="1" applyAlignment="1">
      <alignment horizontal="left" vertical="center"/>
    </xf>
    <xf numFmtId="0" fontId="89" fillId="0" borderId="0" xfId="117" applyFont="1"/>
    <xf numFmtId="0" fontId="102" fillId="0" borderId="0" xfId="117" applyFont="1"/>
    <xf numFmtId="0" fontId="101" fillId="0" borderId="0" xfId="118" applyFont="1" applyAlignment="1">
      <alignment horizontal="center" vertical="center" wrapText="1"/>
    </xf>
    <xf numFmtId="0" fontId="103" fillId="0" borderId="0" xfId="119" applyFont="1"/>
    <xf numFmtId="0" fontId="62" fillId="0" borderId="0" xfId="117" applyFont="1" applyAlignment="1">
      <alignment vertical="center"/>
    </xf>
    <xf numFmtId="0" fontId="121" fillId="0" borderId="0" xfId="117" applyFont="1" applyAlignment="1">
      <alignment vertical="center"/>
    </xf>
    <xf numFmtId="0" fontId="89" fillId="0" borderId="0" xfId="117" applyFont="1" applyAlignment="1">
      <alignment vertical="center"/>
    </xf>
    <xf numFmtId="168" fontId="10" fillId="0" borderId="0" xfId="117" applyNumberFormat="1" applyAlignment="1">
      <alignment vertical="center"/>
    </xf>
    <xf numFmtId="0" fontId="122" fillId="0" borderId="0" xfId="117" applyFont="1" applyAlignment="1">
      <alignment vertical="center"/>
    </xf>
    <xf numFmtId="0" fontId="105" fillId="0" borderId="0" xfId="117" applyFont="1" applyAlignment="1">
      <alignment vertical="center"/>
    </xf>
    <xf numFmtId="0" fontId="103" fillId="0" borderId="0" xfId="119" applyFont="1" applyAlignment="1">
      <alignment vertical="center"/>
    </xf>
    <xf numFmtId="0" fontId="102" fillId="0" borderId="0" xfId="119" applyFont="1" applyAlignment="1">
      <alignment vertical="center"/>
    </xf>
    <xf numFmtId="0" fontId="17" fillId="0" borderId="31" xfId="118" applyFont="1" applyBorder="1" applyAlignment="1">
      <alignment horizontal="left" vertical="center" wrapText="1"/>
    </xf>
    <xf numFmtId="2" fontId="17" fillId="16" borderId="62" xfId="118" applyNumberFormat="1" applyFont="1" applyFill="1" applyBorder="1" applyAlignment="1">
      <alignment vertical="center" wrapText="1"/>
    </xf>
    <xf numFmtId="4" fontId="102" fillId="0" borderId="0" xfId="119" applyNumberFormat="1" applyFont="1" applyAlignment="1">
      <alignment vertical="center"/>
    </xf>
    <xf numFmtId="2" fontId="17" fillId="0" borderId="31" xfId="118" applyNumberFormat="1" applyFont="1" applyBorder="1" applyAlignment="1">
      <alignment vertical="center" wrapText="1"/>
    </xf>
    <xf numFmtId="2" fontId="17" fillId="16" borderId="16" xfId="120" applyNumberFormat="1" applyFont="1" applyFill="1" applyBorder="1" applyAlignment="1">
      <alignment vertical="center" wrapText="1"/>
    </xf>
    <xf numFmtId="2" fontId="17" fillId="0" borderId="54" xfId="118" applyNumberFormat="1" applyFont="1" applyBorder="1" applyAlignment="1">
      <alignment vertical="center" wrapText="1"/>
    </xf>
    <xf numFmtId="0" fontId="135" fillId="0" borderId="14" xfId="118" applyFont="1" applyBorder="1" applyAlignment="1">
      <alignment vertical="center" wrapText="1"/>
    </xf>
    <xf numFmtId="2" fontId="17" fillId="16" borderId="65" xfId="120" applyNumberFormat="1" applyFont="1" applyFill="1" applyBorder="1" applyAlignment="1">
      <alignment vertical="center" wrapText="1"/>
    </xf>
    <xf numFmtId="167" fontId="109" fillId="0" borderId="54" xfId="119" applyNumberFormat="1" applyFont="1" applyBorder="1" applyAlignment="1">
      <alignment vertical="center" wrapText="1"/>
    </xf>
    <xf numFmtId="49" fontId="17" fillId="0" borderId="18" xfId="118" applyNumberFormat="1" applyFont="1" applyBorder="1" applyAlignment="1">
      <alignment horizontal="right" vertical="center"/>
    </xf>
    <xf numFmtId="0" fontId="17" fillId="16" borderId="59" xfId="118" applyFont="1" applyFill="1" applyBorder="1" applyAlignment="1">
      <alignment vertical="center" wrapText="1"/>
    </xf>
    <xf numFmtId="0" fontId="108" fillId="0" borderId="0" xfId="117" applyFont="1" applyAlignment="1">
      <alignment vertical="center"/>
    </xf>
    <xf numFmtId="0" fontId="105" fillId="0" borderId="0" xfId="117" applyFont="1" applyAlignment="1">
      <alignment vertical="center" wrapText="1"/>
    </xf>
    <xf numFmtId="0" fontId="105" fillId="0" borderId="0" xfId="117" applyFont="1" applyAlignment="1">
      <alignment horizontal="left" vertical="center"/>
    </xf>
    <xf numFmtId="0" fontId="89" fillId="0" borderId="0" xfId="117" applyFont="1" applyAlignment="1">
      <alignment horizontal="left" vertical="center"/>
    </xf>
    <xf numFmtId="49" fontId="17" fillId="0" borderId="31" xfId="118" applyNumberFormat="1" applyFont="1" applyBorder="1" applyAlignment="1">
      <alignment horizontal="right" vertical="center"/>
    </xf>
    <xf numFmtId="0" fontId="17" fillId="16" borderId="62" xfId="118" applyFont="1" applyFill="1" applyBorder="1" applyAlignment="1">
      <alignment vertical="center" wrapText="1"/>
    </xf>
    <xf numFmtId="0" fontId="12" fillId="16" borderId="62" xfId="118" applyFont="1" applyFill="1" applyBorder="1" applyAlignment="1">
      <alignment vertical="center" wrapText="1"/>
    </xf>
    <xf numFmtId="0" fontId="12" fillId="16" borderId="14" xfId="118" applyFont="1" applyFill="1" applyBorder="1" applyAlignment="1">
      <alignment vertical="center" wrapText="1"/>
    </xf>
    <xf numFmtId="0" fontId="110" fillId="0" borderId="0" xfId="119" applyFont="1" applyAlignment="1">
      <alignment vertical="center" wrapText="1"/>
    </xf>
    <xf numFmtId="0" fontId="58" fillId="0" borderId="0" xfId="117" applyFont="1" applyAlignment="1">
      <alignment vertical="center" wrapText="1"/>
    </xf>
    <xf numFmtId="0" fontId="123" fillId="0" borderId="0" xfId="117" applyFont="1" applyAlignment="1">
      <alignment vertical="center"/>
    </xf>
    <xf numFmtId="0" fontId="12" fillId="0" borderId="16" xfId="118" applyFont="1" applyBorder="1" applyAlignment="1">
      <alignment vertical="center" wrapText="1"/>
    </xf>
    <xf numFmtId="0" fontId="124" fillId="0" borderId="0" xfId="119" applyFont="1" applyAlignment="1">
      <alignment vertical="center"/>
    </xf>
    <xf numFmtId="0" fontId="111" fillId="0" borderId="0" xfId="119" applyFont="1" applyAlignment="1">
      <alignment vertical="center"/>
    </xf>
    <xf numFmtId="4" fontId="89" fillId="0" borderId="0" xfId="117" applyNumberFormat="1" applyFont="1"/>
    <xf numFmtId="0" fontId="108" fillId="0" borderId="0" xfId="119" applyFont="1" applyAlignment="1">
      <alignment vertical="center"/>
    </xf>
    <xf numFmtId="49" fontId="17" fillId="0" borderId="54" xfId="118" applyNumberFormat="1" applyFont="1" applyBorder="1" applyAlignment="1">
      <alignment horizontal="right" vertical="center"/>
    </xf>
    <xf numFmtId="0" fontId="12" fillId="0" borderId="65" xfId="118" applyFont="1" applyBorder="1" applyAlignment="1">
      <alignment vertical="center" wrapText="1"/>
    </xf>
    <xf numFmtId="0" fontId="110" fillId="0" borderId="0" xfId="119" applyFont="1" applyAlignment="1">
      <alignment vertical="center"/>
    </xf>
    <xf numFmtId="0" fontId="89" fillId="0" borderId="54" xfId="117" applyFont="1" applyBorder="1"/>
    <xf numFmtId="0" fontId="17" fillId="0" borderId="14" xfId="117" applyFont="1" applyBorder="1" applyAlignment="1">
      <alignment vertical="top" wrapText="1"/>
    </xf>
    <xf numFmtId="0" fontId="123" fillId="0" borderId="0" xfId="119" applyFont="1" applyAlignment="1">
      <alignment vertical="center"/>
    </xf>
    <xf numFmtId="0" fontId="17" fillId="16" borderId="16" xfId="118" applyFont="1" applyFill="1" applyBorder="1" applyAlignment="1">
      <alignment vertical="center" wrapText="1"/>
    </xf>
    <xf numFmtId="0" fontId="137" fillId="0" borderId="0" xfId="119" applyFont="1" applyAlignment="1">
      <alignment vertical="center"/>
    </xf>
    <xf numFmtId="0" fontId="138" fillId="0" borderId="0" xfId="119" applyFont="1" applyAlignment="1">
      <alignment vertical="center"/>
    </xf>
    <xf numFmtId="0" fontId="12" fillId="0" borderId="14" xfId="118" applyFont="1" applyBorder="1" applyAlignment="1">
      <alignment vertical="center" wrapText="1"/>
    </xf>
    <xf numFmtId="0" fontId="87" fillId="0" borderId="0" xfId="119" applyFont="1"/>
    <xf numFmtId="49" fontId="89" fillId="0" borderId="31" xfId="118" applyNumberFormat="1" applyFont="1" applyBorder="1" applyAlignment="1">
      <alignment horizontal="right" vertical="center"/>
    </xf>
    <xf numFmtId="0" fontId="139" fillId="16" borderId="0" xfId="118" applyFont="1" applyFill="1" applyAlignment="1">
      <alignment vertical="center" wrapText="1"/>
    </xf>
    <xf numFmtId="0" fontId="17" fillId="0" borderId="0" xfId="118" applyFont="1" applyAlignment="1">
      <alignment vertical="center"/>
    </xf>
    <xf numFmtId="4" fontId="12" fillId="0" borderId="0" xfId="118" applyNumberFormat="1" applyFont="1" applyAlignment="1">
      <alignment vertical="center" wrapText="1"/>
    </xf>
    <xf numFmtId="0" fontId="87" fillId="0" borderId="0" xfId="119" applyFont="1" applyAlignment="1">
      <alignment vertical="center"/>
    </xf>
    <xf numFmtId="4" fontId="16" fillId="0" borderId="0" xfId="117" applyNumberFormat="1" applyFont="1" applyAlignment="1">
      <alignment horizontal="center"/>
    </xf>
    <xf numFmtId="4" fontId="16" fillId="0" borderId="19" xfId="118" applyNumberFormat="1" applyFont="1" applyBorder="1" applyAlignment="1">
      <alignment horizontal="right" vertical="center"/>
    </xf>
    <xf numFmtId="4" fontId="16" fillId="0" borderId="34" xfId="117" applyNumberFormat="1" applyFont="1" applyBorder="1" applyAlignment="1">
      <alignment vertical="center"/>
    </xf>
    <xf numFmtId="4" fontId="16" fillId="0" borderId="43" xfId="117" applyNumberFormat="1" applyFont="1" applyBorder="1" applyAlignment="1">
      <alignment vertical="center"/>
    </xf>
    <xf numFmtId="4" fontId="16" fillId="0" borderId="11" xfId="117" applyNumberFormat="1" applyFont="1" applyBorder="1" applyAlignment="1">
      <alignment vertical="center" wrapText="1"/>
    </xf>
    <xf numFmtId="4" fontId="17" fillId="0" borderId="34" xfId="118" applyNumberFormat="1" applyFont="1" applyBorder="1" applyAlignment="1">
      <alignment horizontal="right" vertical="center"/>
    </xf>
    <xf numFmtId="4" fontId="17" fillId="0" borderId="39" xfId="118" applyNumberFormat="1" applyFont="1" applyBorder="1" applyAlignment="1">
      <alignment horizontal="right" vertical="center"/>
    </xf>
    <xf numFmtId="4" fontId="83" fillId="0" borderId="39" xfId="118" applyNumberFormat="1" applyFont="1" applyBorder="1" applyAlignment="1">
      <alignment horizontal="right" vertical="center"/>
    </xf>
    <xf numFmtId="4" fontId="107" fillId="0" borderId="37" xfId="118" applyNumberFormat="1" applyFont="1" applyBorder="1" applyAlignment="1">
      <alignment horizontal="right" vertical="center"/>
    </xf>
    <xf numFmtId="4" fontId="17" fillId="0" borderId="43" xfId="118" applyNumberFormat="1" applyFont="1" applyBorder="1" applyAlignment="1">
      <alignment horizontal="right" vertical="center"/>
    </xf>
    <xf numFmtId="4" fontId="133" fillId="17" borderId="11" xfId="118" applyNumberFormat="1" applyFont="1" applyFill="1" applyBorder="1" applyAlignment="1">
      <alignment horizontal="right" vertical="center" wrapText="1"/>
    </xf>
    <xf numFmtId="4" fontId="101" fillId="0" borderId="0" xfId="118" applyNumberFormat="1" applyFont="1" applyAlignment="1">
      <alignment horizontal="center" vertical="center" wrapText="1"/>
    </xf>
    <xf numFmtId="4" fontId="12" fillId="0" borderId="11" xfId="118" applyNumberFormat="1" applyFont="1" applyBorder="1" applyAlignment="1">
      <alignment horizontal="right" vertical="center"/>
    </xf>
    <xf numFmtId="4" fontId="134" fillId="17" borderId="11" xfId="118" applyNumberFormat="1" applyFont="1" applyFill="1" applyBorder="1" applyAlignment="1">
      <alignment horizontal="right" vertical="center"/>
    </xf>
    <xf numFmtId="4" fontId="17" fillId="0" borderId="34" xfId="118" applyNumberFormat="1" applyFont="1" applyBorder="1" applyAlignment="1">
      <alignment horizontal="center" vertical="center" wrapText="1"/>
    </xf>
    <xf numFmtId="4" fontId="104" fillId="17" borderId="39" xfId="118" applyNumberFormat="1" applyFont="1" applyFill="1" applyBorder="1" applyAlignment="1">
      <alignment horizontal="right" vertical="center" wrapText="1"/>
    </xf>
    <xf numFmtId="4" fontId="12" fillId="17" borderId="39" xfId="118" applyNumberFormat="1" applyFont="1" applyFill="1" applyBorder="1" applyAlignment="1">
      <alignment horizontal="right" vertical="center"/>
    </xf>
    <xf numFmtId="4" fontId="106" fillId="0" borderId="11" xfId="118" applyNumberFormat="1" applyFont="1" applyBorder="1" applyAlignment="1">
      <alignment horizontal="right" vertical="center"/>
    </xf>
    <xf numFmtId="4" fontId="107" fillId="0" borderId="34" xfId="118" applyNumberFormat="1" applyFont="1" applyBorder="1" applyAlignment="1">
      <alignment vertical="center"/>
    </xf>
    <xf numFmtId="4" fontId="107" fillId="0" borderId="38" xfId="118" applyNumberFormat="1" applyFont="1" applyBorder="1" applyAlignment="1">
      <alignment vertical="center"/>
    </xf>
    <xf numFmtId="4" fontId="107" fillId="0" borderId="39" xfId="117" applyNumberFormat="1" applyFont="1" applyBorder="1" applyAlignment="1">
      <alignment horizontal="right" vertical="center"/>
    </xf>
    <xf numFmtId="4" fontId="107" fillId="0" borderId="38" xfId="117" applyNumberFormat="1" applyFont="1" applyBorder="1" applyAlignment="1">
      <alignment horizontal="right" vertical="center"/>
    </xf>
    <xf numFmtId="4" fontId="107" fillId="0" borderId="39" xfId="118" applyNumberFormat="1" applyFont="1" applyBorder="1" applyAlignment="1">
      <alignment vertical="center"/>
    </xf>
    <xf numFmtId="4" fontId="107" fillId="0" borderId="38" xfId="118" applyNumberFormat="1" applyFont="1" applyBorder="1" applyAlignment="1">
      <alignment horizontal="right" vertical="center"/>
    </xf>
    <xf numFmtId="4" fontId="107" fillId="0" borderId="39" xfId="118" applyNumberFormat="1" applyFont="1" applyBorder="1" applyAlignment="1">
      <alignment horizontal="right" vertical="center"/>
    </xf>
    <xf numFmtId="4" fontId="139" fillId="0" borderId="37" xfId="118" applyNumberFormat="1" applyFont="1" applyBorder="1" applyAlignment="1">
      <alignment horizontal="right" vertical="center"/>
    </xf>
    <xf numFmtId="4" fontId="16" fillId="62" borderId="11" xfId="118" applyNumberFormat="1" applyFont="1" applyFill="1" applyBorder="1" applyAlignment="1">
      <alignment horizontal="right" vertical="center"/>
    </xf>
    <xf numFmtId="4" fontId="12" fillId="0" borderId="0" xfId="118" applyNumberFormat="1" applyFont="1" applyAlignment="1">
      <alignment horizontal="right" vertical="center"/>
    </xf>
    <xf numFmtId="4" fontId="135" fillId="0" borderId="39" xfId="118" applyNumberFormat="1" applyFont="1" applyBorder="1" applyAlignment="1">
      <alignment horizontal="right" vertical="center"/>
    </xf>
    <xf numFmtId="4" fontId="12" fillId="0" borderId="11" xfId="118" applyNumberFormat="1" applyFont="1" applyBorder="1" applyAlignment="1">
      <alignment horizontal="center" vertical="center"/>
    </xf>
    <xf numFmtId="49" fontId="17" fillId="0" borderId="0" xfId="118" applyNumberFormat="1" applyFont="1" applyAlignment="1">
      <alignment horizontal="right" vertical="center"/>
    </xf>
    <xf numFmtId="0" fontId="12" fillId="16" borderId="0" xfId="118" applyFont="1" applyFill="1" applyAlignment="1">
      <alignment vertical="center" wrapText="1"/>
    </xf>
    <xf numFmtId="4" fontId="107" fillId="0" borderId="0" xfId="117" applyNumberFormat="1" applyFont="1" applyAlignment="1">
      <alignment horizontal="right" vertical="center"/>
    </xf>
    <xf numFmtId="49" fontId="17" fillId="0" borderId="60" xfId="118" applyNumberFormat="1" applyFont="1" applyBorder="1" applyAlignment="1">
      <alignment horizontal="right" vertical="center"/>
    </xf>
    <xf numFmtId="0" fontId="12" fillId="0" borderId="67" xfId="118" applyFont="1" applyBorder="1" applyAlignment="1">
      <alignment vertical="center" wrapText="1"/>
    </xf>
    <xf numFmtId="0" fontId="18" fillId="0" borderId="0" xfId="50" applyFont="1" applyAlignment="1">
      <alignment horizontal="center" vertical="center"/>
    </xf>
    <xf numFmtId="4" fontId="11" fillId="0" borderId="0" xfId="84" applyNumberFormat="1" applyFont="1" applyAlignment="1">
      <alignment vertical="center" wrapText="1"/>
    </xf>
    <xf numFmtId="0" fontId="24" fillId="0" borderId="67" xfId="53" applyFont="1" applyBorder="1" applyAlignment="1">
      <alignment horizontal="left" vertical="center"/>
    </xf>
    <xf numFmtId="0" fontId="16" fillId="0" borderId="18" xfId="53" applyFont="1" applyBorder="1" applyAlignment="1">
      <alignment horizontal="center" vertical="center"/>
    </xf>
    <xf numFmtId="0" fontId="16" fillId="0" borderId="40" xfId="53" applyFont="1" applyBorder="1" applyAlignment="1">
      <alignment horizontal="center" vertical="center"/>
    </xf>
    <xf numFmtId="0" fontId="11" fillId="0" borderId="0" xfId="53" applyFont="1" applyAlignment="1">
      <alignment horizontal="center" vertical="center"/>
    </xf>
    <xf numFmtId="0" fontId="11" fillId="0" borderId="18" xfId="53" applyFont="1" applyBorder="1" applyAlignment="1">
      <alignment horizontal="center" vertical="center"/>
    </xf>
    <xf numFmtId="0" fontId="18" fillId="0" borderId="100" xfId="53" applyFont="1" applyBorder="1" applyAlignment="1">
      <alignment horizontal="center" vertical="center"/>
    </xf>
    <xf numFmtId="0" fontId="18" fillId="0" borderId="68" xfId="53" applyFont="1" applyBorder="1" applyAlignment="1">
      <alignment horizontal="left" vertical="center"/>
    </xf>
    <xf numFmtId="0" fontId="18" fillId="0" borderId="17" xfId="53" applyFont="1" applyBorder="1" applyAlignment="1">
      <alignment horizontal="left" vertical="center"/>
    </xf>
    <xf numFmtId="4" fontId="11" fillId="0" borderId="0" xfId="0" applyNumberFormat="1" applyFont="1" applyAlignment="1">
      <alignment horizontal="right" vertical="center" indent="1"/>
    </xf>
    <xf numFmtId="0" fontId="10" fillId="0" borderId="0" xfId="0" applyFont="1" applyAlignment="1">
      <alignment vertical="center"/>
    </xf>
    <xf numFmtId="4" fontId="16" fillId="0" borderId="11" xfId="0" applyNumberFormat="1" applyFont="1" applyBorder="1" applyAlignment="1">
      <alignment horizontal="right" vertical="center"/>
    </xf>
    <xf numFmtId="4" fontId="11" fillId="0" borderId="38" xfId="0" applyNumberFormat="1" applyFont="1" applyBorder="1" applyAlignment="1">
      <alignment horizontal="right" vertical="center"/>
    </xf>
    <xf numFmtId="4" fontId="11" fillId="0" borderId="37" xfId="0" applyNumberFormat="1" applyFont="1" applyBorder="1" applyAlignment="1">
      <alignment horizontal="right" vertical="center"/>
    </xf>
    <xf numFmtId="4" fontId="11" fillId="0" borderId="39" xfId="0" applyNumberFormat="1" applyFont="1" applyBorder="1" applyAlignment="1">
      <alignment horizontal="right" vertical="center"/>
    </xf>
    <xf numFmtId="4" fontId="12" fillId="0" borderId="11" xfId="0" applyNumberFormat="1" applyFont="1" applyBorder="1" applyAlignment="1">
      <alignment horizontal="right" vertical="center"/>
    </xf>
    <xf numFmtId="4" fontId="11" fillId="0" borderId="42" xfId="0" applyNumberFormat="1" applyFont="1" applyBorder="1" applyAlignment="1">
      <alignment horizontal="right" vertical="center"/>
    </xf>
    <xf numFmtId="4" fontId="11" fillId="0" borderId="34" xfId="0" applyNumberFormat="1" applyFont="1" applyBorder="1" applyAlignment="1">
      <alignment horizontal="right" vertical="center"/>
    </xf>
    <xf numFmtId="4" fontId="11" fillId="0" borderId="41" xfId="0" applyNumberFormat="1" applyFont="1" applyBorder="1" applyAlignment="1">
      <alignment horizontal="right" vertical="center"/>
    </xf>
    <xf numFmtId="4" fontId="16" fillId="0" borderId="41" xfId="0" applyNumberFormat="1" applyFont="1" applyBorder="1" applyAlignment="1">
      <alignment horizontal="right" vertical="center"/>
    </xf>
    <xf numFmtId="4" fontId="11" fillId="0" borderId="19" xfId="0" applyNumberFormat="1" applyFont="1" applyBorder="1" applyAlignment="1">
      <alignment horizontal="right" vertical="center"/>
    </xf>
    <xf numFmtId="4" fontId="11" fillId="0" borderId="43" xfId="0" applyNumberFormat="1" applyFont="1" applyBorder="1" applyAlignment="1">
      <alignment horizontal="right" vertical="center"/>
    </xf>
    <xf numFmtId="4" fontId="16" fillId="0" borderId="19" xfId="0" applyNumberFormat="1" applyFont="1" applyBorder="1" applyAlignment="1">
      <alignment horizontal="right" vertical="center"/>
    </xf>
    <xf numFmtId="4" fontId="86" fillId="0" borderId="11" xfId="0" applyNumberFormat="1" applyFont="1" applyBorder="1" applyAlignment="1">
      <alignment horizontal="right" vertical="center"/>
    </xf>
    <xf numFmtId="4" fontId="84" fillId="0" borderId="39" xfId="0" applyNumberFormat="1" applyFont="1" applyBorder="1" applyAlignment="1">
      <alignment horizontal="right" vertical="center"/>
    </xf>
    <xf numFmtId="4" fontId="84" fillId="0" borderId="38" xfId="0" applyNumberFormat="1" applyFont="1" applyBorder="1" applyAlignment="1">
      <alignment horizontal="right" vertical="center"/>
    </xf>
    <xf numFmtId="0" fontId="23" fillId="0" borderId="35" xfId="53" applyBorder="1" applyAlignment="1">
      <alignment vertical="center"/>
    </xf>
    <xf numFmtId="0" fontId="18" fillId="0" borderId="29" xfId="53" applyFont="1" applyBorder="1" applyAlignment="1">
      <alignment horizontal="center" vertical="center"/>
    </xf>
    <xf numFmtId="0" fontId="18" fillId="0" borderId="29" xfId="53" applyFont="1" applyBorder="1" applyAlignment="1">
      <alignment horizontal="left" vertical="center"/>
    </xf>
    <xf numFmtId="0" fontId="18" fillId="0" borderId="32" xfId="53" applyFont="1" applyBorder="1" applyAlignment="1">
      <alignment horizontal="left" vertical="center"/>
    </xf>
    <xf numFmtId="4" fontId="84" fillId="0" borderId="42" xfId="0" applyNumberFormat="1" applyFont="1" applyBorder="1" applyAlignment="1">
      <alignment horizontal="right" vertical="center"/>
    </xf>
    <xf numFmtId="4" fontId="84" fillId="0" borderId="34" xfId="0" applyNumberFormat="1" applyFont="1" applyBorder="1" applyAlignment="1">
      <alignment horizontal="right" vertical="center"/>
    </xf>
    <xf numFmtId="4" fontId="84" fillId="0" borderId="43" xfId="0" applyNumberFormat="1" applyFont="1" applyBorder="1" applyAlignment="1">
      <alignment horizontal="right" vertical="center"/>
    </xf>
    <xf numFmtId="0" fontId="18" fillId="0" borderId="28" xfId="53" applyFont="1" applyBorder="1" applyAlignment="1">
      <alignment horizontal="center" vertical="center"/>
    </xf>
    <xf numFmtId="4" fontId="86" fillId="0" borderId="19" xfId="0" applyNumberFormat="1" applyFont="1" applyBorder="1" applyAlignment="1">
      <alignment horizontal="right" vertical="center"/>
    </xf>
    <xf numFmtId="4" fontId="84" fillId="0" borderId="19" xfId="0" applyNumberFormat="1" applyFont="1" applyBorder="1" applyAlignment="1">
      <alignment horizontal="right" vertical="center"/>
    </xf>
    <xf numFmtId="4" fontId="16" fillId="0" borderId="11" xfId="53" applyNumberFormat="1" applyFont="1" applyBorder="1" applyAlignment="1">
      <alignment horizontal="right" vertical="center"/>
    </xf>
    <xf numFmtId="4" fontId="11" fillId="0" borderId="41" xfId="53" applyNumberFormat="1" applyFont="1" applyBorder="1" applyAlignment="1">
      <alignment horizontal="right" vertical="center"/>
    </xf>
    <xf numFmtId="4" fontId="16" fillId="50" borderId="11" xfId="53" applyNumberFormat="1" applyFont="1" applyFill="1" applyBorder="1" applyAlignment="1">
      <alignment horizontal="right" vertical="center"/>
    </xf>
    <xf numFmtId="4" fontId="11" fillId="0" borderId="0" xfId="0" applyNumberFormat="1" applyFont="1" applyAlignment="1">
      <alignment horizontal="center"/>
    </xf>
    <xf numFmtId="0" fontId="10" fillId="0" borderId="0" xfId="0" applyFont="1"/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wrapText="1"/>
    </xf>
    <xf numFmtId="4" fontId="11" fillId="0" borderId="11" xfId="42" applyNumberFormat="1" applyFont="1" applyBorder="1" applyAlignment="1">
      <alignment vertical="center"/>
    </xf>
    <xf numFmtId="49" fontId="11" fillId="0" borderId="18" xfId="0" applyNumberFormat="1" applyFont="1" applyBorder="1" applyAlignment="1">
      <alignment horizontal="center" vertical="top"/>
    </xf>
    <xf numFmtId="0" fontId="11" fillId="0" borderId="13" xfId="0" applyFont="1" applyBorder="1" applyAlignment="1">
      <alignment horizontal="left" vertical="top"/>
    </xf>
    <xf numFmtId="4" fontId="11" fillId="0" borderId="38" xfId="0" applyNumberFormat="1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4" fontId="11" fillId="0" borderId="34" xfId="0" applyNumberFormat="1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4" fontId="11" fillId="0" borderId="39" xfId="0" applyNumberFormat="1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4" fontId="11" fillId="0" borderId="30" xfId="0" applyNumberFormat="1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4" fontId="11" fillId="0" borderId="42" xfId="0" applyNumberFormat="1" applyFont="1" applyBorder="1" applyAlignment="1">
      <alignment vertical="center"/>
    </xf>
    <xf numFmtId="0" fontId="11" fillId="0" borderId="33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4" fontId="11" fillId="0" borderId="41" xfId="0" applyNumberFormat="1" applyFont="1" applyBorder="1" applyAlignment="1">
      <alignment vertical="center"/>
    </xf>
    <xf numFmtId="4" fontId="11" fillId="0" borderId="43" xfId="0" applyNumberFormat="1" applyFont="1" applyBorder="1" applyAlignment="1">
      <alignment vertical="center"/>
    </xf>
    <xf numFmtId="0" fontId="17" fillId="0" borderId="0" xfId="0" applyFont="1"/>
    <xf numFmtId="0" fontId="0" fillId="0" borderId="27" xfId="0" applyBorder="1" applyAlignment="1">
      <alignment vertical="center"/>
    </xf>
    <xf numFmtId="4" fontId="18" fillId="0" borderId="41" xfId="51" applyNumberFormat="1" applyFont="1" applyBorder="1" applyAlignment="1">
      <alignment vertical="center"/>
    </xf>
    <xf numFmtId="4" fontId="13" fillId="0" borderId="42" xfId="45" applyNumberFormat="1" applyFont="1" applyBorder="1"/>
    <xf numFmtId="4" fontId="13" fillId="0" borderId="39" xfId="45" applyNumberFormat="1" applyFont="1" applyBorder="1"/>
    <xf numFmtId="4" fontId="13" fillId="18" borderId="39" xfId="45" applyNumberFormat="1" applyFont="1" applyFill="1" applyBorder="1"/>
    <xf numFmtId="4" fontId="136" fillId="53" borderId="39" xfId="45" applyNumberFormat="1" applyFont="1" applyFill="1" applyBorder="1"/>
    <xf numFmtId="4" fontId="13" fillId="63" borderId="11" xfId="45" applyNumberFormat="1" applyFont="1" applyFill="1" applyBorder="1"/>
    <xf numFmtId="0" fontId="13" fillId="0" borderId="51" xfId="45" applyFont="1" applyBorder="1"/>
    <xf numFmtId="0" fontId="13" fillId="0" borderId="75" xfId="45" applyFont="1" applyBorder="1"/>
    <xf numFmtId="0" fontId="13" fillId="0" borderId="46" xfId="45" applyFont="1" applyBorder="1"/>
    <xf numFmtId="0" fontId="13" fillId="0" borderId="47" xfId="45" applyFont="1" applyBorder="1"/>
    <xf numFmtId="0" fontId="13" fillId="18" borderId="44" xfId="45" applyFont="1" applyFill="1" applyBorder="1"/>
    <xf numFmtId="0" fontId="13" fillId="18" borderId="45" xfId="45" applyFont="1" applyFill="1" applyBorder="1"/>
    <xf numFmtId="0" fontId="136" fillId="53" borderId="44" xfId="45" applyFont="1" applyFill="1" applyBorder="1"/>
    <xf numFmtId="0" fontId="136" fillId="53" borderId="45" xfId="45" applyFont="1" applyFill="1" applyBorder="1"/>
    <xf numFmtId="0" fontId="13" fillId="0" borderId="61" xfId="45" applyFont="1" applyBorder="1"/>
    <xf numFmtId="0" fontId="13" fillId="0" borderId="64" xfId="45" applyFont="1" applyBorder="1"/>
    <xf numFmtId="0" fontId="13" fillId="0" borderId="50" xfId="45" applyFont="1" applyBorder="1"/>
    <xf numFmtId="0" fontId="13" fillId="0" borderId="32" xfId="45" applyFont="1" applyBorder="1"/>
    <xf numFmtId="0" fontId="13" fillId="18" borderId="50" xfId="45" applyFont="1" applyFill="1" applyBorder="1"/>
    <xf numFmtId="0" fontId="13" fillId="18" borderId="32" xfId="45" applyFont="1" applyFill="1" applyBorder="1"/>
    <xf numFmtId="0" fontId="13" fillId="18" borderId="70" xfId="45" applyFont="1" applyFill="1" applyBorder="1"/>
    <xf numFmtId="0" fontId="13" fillId="0" borderId="0" xfId="45" applyFont="1"/>
    <xf numFmtId="0" fontId="136" fillId="0" borderId="0" xfId="45" applyFont="1"/>
    <xf numFmtId="49" fontId="11" fillId="0" borderId="54" xfId="0" applyNumberFormat="1" applyFont="1" applyBorder="1" applyAlignment="1">
      <alignment horizontal="center" vertical="center"/>
    </xf>
    <xf numFmtId="4" fontId="18" fillId="0" borderId="39" xfId="51" applyNumberFormat="1" applyFont="1" applyBorder="1" applyAlignment="1">
      <alignment vertical="center"/>
    </xf>
    <xf numFmtId="4" fontId="13" fillId="0" borderId="15" xfId="53" applyNumberFormat="1" applyFont="1" applyBorder="1" applyAlignment="1">
      <alignment vertical="center"/>
    </xf>
    <xf numFmtId="4" fontId="13" fillId="0" borderId="14" xfId="53" applyNumberFormat="1" applyFont="1" applyBorder="1" applyAlignment="1">
      <alignment vertical="center"/>
    </xf>
    <xf numFmtId="0" fontId="19" fillId="0" borderId="0" xfId="84" applyFont="1" applyAlignment="1">
      <alignment horizontal="left" vertical="center"/>
    </xf>
    <xf numFmtId="4" fontId="19" fillId="0" borderId="0" xfId="84" applyNumberFormat="1" applyFont="1" applyAlignment="1">
      <alignment horizontal="left" vertical="center" wrapText="1"/>
    </xf>
    <xf numFmtId="4" fontId="11" fillId="0" borderId="47" xfId="53" applyNumberFormat="1" applyFont="1" applyBorder="1" applyAlignment="1">
      <alignment horizontal="right" vertical="center"/>
    </xf>
    <xf numFmtId="4" fontId="13" fillId="0" borderId="47" xfId="53" applyNumberFormat="1" applyFont="1" applyBorder="1" applyAlignment="1">
      <alignment horizontal="right" vertical="center"/>
    </xf>
    <xf numFmtId="4" fontId="11" fillId="0" borderId="66" xfId="53" applyNumberFormat="1" applyFont="1" applyBorder="1" applyAlignment="1">
      <alignment horizontal="right" vertical="center"/>
    </xf>
    <xf numFmtId="4" fontId="113" fillId="0" borderId="0" xfId="53" applyNumberFormat="1" applyFont="1" applyAlignment="1">
      <alignment vertical="center"/>
    </xf>
    <xf numFmtId="4" fontId="17" fillId="0" borderId="0" xfId="40" applyNumberFormat="1" applyFont="1"/>
    <xf numFmtId="0" fontId="17" fillId="0" borderId="0" xfId="117" applyFont="1"/>
    <xf numFmtId="4" fontId="17" fillId="0" borderId="16" xfId="117" applyNumberFormat="1" applyFont="1" applyBorder="1"/>
    <xf numFmtId="4" fontId="17" fillId="0" borderId="31" xfId="117" applyNumberFormat="1" applyFont="1" applyBorder="1" applyAlignment="1">
      <alignment vertical="center"/>
    </xf>
    <xf numFmtId="4" fontId="12" fillId="0" borderId="55" xfId="117" applyNumberFormat="1" applyFont="1" applyBorder="1" applyAlignment="1">
      <alignment vertical="center"/>
    </xf>
    <xf numFmtId="0" fontId="13" fillId="0" borderId="18" xfId="117" applyFont="1" applyBorder="1" applyAlignment="1">
      <alignment horizontal="center"/>
    </xf>
    <xf numFmtId="0" fontId="13" fillId="0" borderId="13" xfId="117" applyFont="1" applyBorder="1" applyAlignment="1">
      <alignment horizontal="center"/>
    </xf>
    <xf numFmtId="0" fontId="13" fillId="0" borderId="28" xfId="117" applyFont="1" applyBorder="1" applyAlignment="1">
      <alignment horizontal="center"/>
    </xf>
    <xf numFmtId="0" fontId="13" fillId="0" borderId="19" xfId="117" applyFont="1" applyBorder="1" applyAlignment="1">
      <alignment horizontal="center"/>
    </xf>
    <xf numFmtId="4" fontId="17" fillId="0" borderId="14" xfId="117" applyNumberFormat="1" applyFont="1" applyBorder="1" applyAlignment="1">
      <alignment horizontal="right" vertical="center"/>
    </xf>
    <xf numFmtId="4" fontId="17" fillId="0" borderId="14" xfId="0" applyNumberFormat="1" applyFont="1" applyBorder="1" applyAlignment="1">
      <alignment vertical="center"/>
    </xf>
    <xf numFmtId="0" fontId="17" fillId="0" borderId="51" xfId="117" applyFont="1" applyBorder="1" applyAlignment="1">
      <alignment horizontal="left" wrapText="1"/>
    </xf>
    <xf numFmtId="4" fontId="17" fillId="0" borderId="52" xfId="117" applyNumberFormat="1" applyFont="1" applyBorder="1" applyAlignment="1">
      <alignment horizontal="right" vertical="center"/>
    </xf>
    <xf numFmtId="4" fontId="17" fillId="0" borderId="34" xfId="117" applyNumberFormat="1" applyFont="1" applyBorder="1" applyAlignment="1">
      <alignment horizontal="center" vertical="center"/>
    </xf>
    <xf numFmtId="4" fontId="17" fillId="0" borderId="52" xfId="0" applyNumberFormat="1" applyFont="1" applyBorder="1" applyAlignment="1">
      <alignment vertical="center"/>
    </xf>
    <xf numFmtId="0" fontId="12" fillId="0" borderId="26" xfId="117" applyFont="1" applyBorder="1"/>
    <xf numFmtId="0" fontId="17" fillId="0" borderId="26" xfId="0" applyFont="1" applyBorder="1"/>
    <xf numFmtId="4" fontId="17" fillId="0" borderId="67" xfId="0" applyNumberFormat="1" applyFont="1" applyBorder="1" applyAlignment="1">
      <alignment vertical="center"/>
    </xf>
    <xf numFmtId="10" fontId="17" fillId="0" borderId="42" xfId="117" applyNumberFormat="1" applyFont="1" applyBorder="1" applyAlignment="1">
      <alignment horizontal="center" vertical="center"/>
    </xf>
    <xf numFmtId="10" fontId="12" fillId="0" borderId="11" xfId="117" applyNumberFormat="1" applyFont="1" applyBorder="1" applyAlignment="1">
      <alignment horizontal="center"/>
    </xf>
    <xf numFmtId="4" fontId="17" fillId="0" borderId="33" xfId="0" applyNumberFormat="1" applyFont="1" applyBorder="1" applyAlignment="1">
      <alignment vertical="center"/>
    </xf>
    <xf numFmtId="0" fontId="17" fillId="0" borderId="46" xfId="117" applyFont="1" applyBorder="1" applyAlignment="1">
      <alignment horizontal="left" wrapText="1"/>
    </xf>
    <xf numFmtId="0" fontId="17" fillId="0" borderId="46" xfId="0" applyFont="1" applyBorder="1"/>
    <xf numFmtId="4" fontId="17" fillId="0" borderId="58" xfId="0" applyNumberFormat="1" applyFont="1" applyBorder="1" applyAlignment="1">
      <alignment vertical="center"/>
    </xf>
    <xf numFmtId="4" fontId="17" fillId="0" borderId="54" xfId="0" applyNumberFormat="1" applyFont="1" applyBorder="1" applyAlignment="1">
      <alignment vertical="center"/>
    </xf>
    <xf numFmtId="169" fontId="11" fillId="0" borderId="0" xfId="117" applyNumberFormat="1" applyFont="1" applyAlignment="1">
      <alignment horizontal="center"/>
    </xf>
    <xf numFmtId="4" fontId="12" fillId="0" borderId="0" xfId="0" applyNumberFormat="1" applyFont="1" applyAlignment="1">
      <alignment horizontal="right" vertical="center" indent="1"/>
    </xf>
    <xf numFmtId="0" fontId="12" fillId="50" borderId="26" xfId="40" applyFont="1" applyFill="1" applyBorder="1" applyAlignment="1">
      <alignment vertical="center"/>
    </xf>
    <xf numFmtId="4" fontId="12" fillId="50" borderId="40" xfId="40" applyNumberFormat="1" applyFont="1" applyFill="1" applyBorder="1" applyAlignment="1">
      <alignment vertical="center"/>
    </xf>
    <xf numFmtId="4" fontId="12" fillId="50" borderId="27" xfId="40" applyNumberFormat="1" applyFont="1" applyFill="1" applyBorder="1" applyAlignment="1">
      <alignment vertical="center"/>
    </xf>
    <xf numFmtId="0" fontId="14" fillId="0" borderId="0" xfId="40" applyAlignment="1">
      <alignment vertical="center"/>
    </xf>
    <xf numFmtId="0" fontId="10" fillId="0" borderId="0" xfId="113" applyAlignment="1">
      <alignment wrapText="1"/>
    </xf>
    <xf numFmtId="4" fontId="10" fillId="0" borderId="0" xfId="113" applyNumberFormat="1" applyAlignment="1">
      <alignment vertical="center"/>
    </xf>
    <xf numFmtId="4" fontId="129" fillId="0" borderId="0" xfId="116" applyNumberFormat="1" applyFont="1"/>
    <xf numFmtId="4" fontId="94" fillId="0" borderId="0" xfId="84" applyNumberFormat="1" applyFont="1"/>
    <xf numFmtId="4" fontId="11" fillId="0" borderId="0" xfId="84" applyNumberFormat="1" applyFont="1"/>
    <xf numFmtId="49" fontId="64" fillId="0" borderId="0" xfId="84" applyNumberFormat="1" applyFont="1" applyAlignment="1">
      <alignment horizontal="right"/>
    </xf>
    <xf numFmtId="0" fontId="10" fillId="0" borderId="0" xfId="84"/>
    <xf numFmtId="4" fontId="94" fillId="0" borderId="0" xfId="117" applyNumberFormat="1" applyFont="1" applyAlignment="1">
      <alignment vertical="center"/>
    </xf>
    <xf numFmtId="4" fontId="94" fillId="0" borderId="0" xfId="117" applyNumberFormat="1" applyFont="1" applyAlignment="1">
      <alignment horizontal="right" vertical="center"/>
    </xf>
    <xf numFmtId="170" fontId="10" fillId="0" borderId="0" xfId="113" applyNumberFormat="1"/>
    <xf numFmtId="0" fontId="11" fillId="0" borderId="14" xfId="53" applyFont="1" applyBorder="1" applyAlignment="1">
      <alignment vertical="center"/>
    </xf>
    <xf numFmtId="0" fontId="15" fillId="0" borderId="0" xfId="43" applyFont="1" applyAlignment="1">
      <alignment horizontal="center" vertical="center" wrapText="1"/>
    </xf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Alignment="1">
      <alignment horizontal="center"/>
    </xf>
    <xf numFmtId="0" fontId="17" fillId="0" borderId="36" xfId="0" applyFont="1" applyBorder="1"/>
    <xf numFmtId="0" fontId="10" fillId="0" borderId="0" xfId="0" applyFont="1" applyAlignment="1">
      <alignment horizontal="left" vertical="top" wrapText="1"/>
    </xf>
    <xf numFmtId="0" fontId="17" fillId="0" borderId="14" xfId="0" applyFont="1" applyBorder="1" applyAlignment="1">
      <alignment horizontal="center" vertical="center"/>
    </xf>
    <xf numFmtId="1" fontId="17" fillId="0" borderId="0" xfId="0" applyNumberFormat="1" applyFont="1"/>
    <xf numFmtId="0" fontId="17" fillId="0" borderId="0" xfId="0" applyFont="1" applyAlignment="1">
      <alignment horizontal="center" vertical="center"/>
    </xf>
    <xf numFmtId="14" fontId="17" fillId="0" borderId="14" xfId="113" applyNumberFormat="1" applyFont="1" applyBorder="1" applyAlignment="1">
      <alignment horizontal="center" vertical="center"/>
    </xf>
    <xf numFmtId="0" fontId="17" fillId="0" borderId="14" xfId="113" applyFont="1" applyBorder="1" applyAlignment="1">
      <alignment horizontal="center" vertical="center"/>
    </xf>
    <xf numFmtId="0" fontId="17" fillId="0" borderId="15" xfId="113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14" fontId="17" fillId="0" borderId="36" xfId="113" applyNumberFormat="1" applyFont="1" applyBorder="1" applyAlignment="1">
      <alignment horizontal="center" vertical="center"/>
    </xf>
    <xf numFmtId="0" fontId="17" fillId="0" borderId="36" xfId="113" applyFont="1" applyBorder="1" applyAlignment="1">
      <alignment horizontal="center" vertical="center"/>
    </xf>
    <xf numFmtId="4" fontId="17" fillId="0" borderId="36" xfId="0" applyNumberFormat="1" applyFont="1" applyBorder="1"/>
    <xf numFmtId="0" fontId="17" fillId="0" borderId="36" xfId="0" applyFont="1" applyBorder="1" applyAlignment="1">
      <alignment horizontal="left" vertical="center" wrapText="1"/>
    </xf>
    <xf numFmtId="0" fontId="12" fillId="51" borderId="32" xfId="0" applyFont="1" applyFill="1" applyBorder="1" applyAlignment="1">
      <alignment horizontal="left" vertical="center"/>
    </xf>
    <xf numFmtId="0" fontId="13" fillId="0" borderId="35" xfId="0" applyFont="1" applyBorder="1" applyAlignment="1">
      <alignment horizontal="center" vertical="center"/>
    </xf>
    <xf numFmtId="49" fontId="17" fillId="0" borderId="14" xfId="0" applyNumberFormat="1" applyFont="1" applyBorder="1" applyAlignment="1">
      <alignment horizontal="center" vertical="center"/>
    </xf>
    <xf numFmtId="49" fontId="17" fillId="0" borderId="36" xfId="0" applyNumberFormat="1" applyFont="1" applyBorder="1" applyAlignment="1">
      <alignment horizontal="center" vertical="center"/>
    </xf>
    <xf numFmtId="4" fontId="17" fillId="0" borderId="0" xfId="0" applyNumberFormat="1" applyFont="1" applyAlignment="1">
      <alignment vertical="center"/>
    </xf>
    <xf numFmtId="0" fontId="17" fillId="0" borderId="14" xfId="0" applyFont="1" applyBorder="1" applyAlignment="1">
      <alignment horizontal="center"/>
    </xf>
    <xf numFmtId="4" fontId="107" fillId="0" borderId="36" xfId="0" applyNumberFormat="1" applyFont="1" applyBorder="1" applyAlignment="1">
      <alignment vertical="center"/>
    </xf>
    <xf numFmtId="4" fontId="83" fillId="0" borderId="36" xfId="0" applyNumberFormat="1" applyFont="1" applyBorder="1" applyAlignment="1">
      <alignment vertical="center"/>
    </xf>
    <xf numFmtId="14" fontId="55" fillId="0" borderId="14" xfId="0" applyNumberFormat="1" applyFont="1" applyBorder="1" applyAlignment="1">
      <alignment horizontal="center"/>
    </xf>
    <xf numFmtId="0" fontId="55" fillId="0" borderId="14" xfId="0" applyFont="1" applyBorder="1" applyAlignment="1">
      <alignment horizontal="center" vertical="center"/>
    </xf>
    <xf numFmtId="4" fontId="12" fillId="51" borderId="10" xfId="0" applyNumberFormat="1" applyFont="1" applyFill="1" applyBorder="1" applyAlignment="1">
      <alignment vertical="center"/>
    </xf>
    <xf numFmtId="4" fontId="12" fillId="51" borderId="11" xfId="0" applyNumberFormat="1" applyFont="1" applyFill="1" applyBorder="1" applyAlignment="1">
      <alignment vertical="center"/>
    </xf>
    <xf numFmtId="0" fontId="55" fillId="0" borderId="36" xfId="0" applyFont="1" applyBorder="1" applyAlignment="1">
      <alignment horizontal="left"/>
    </xf>
    <xf numFmtId="14" fontId="55" fillId="0" borderId="36" xfId="0" applyNumberFormat="1" applyFont="1" applyBorder="1" applyAlignment="1">
      <alignment horizontal="center"/>
    </xf>
    <xf numFmtId="0" fontId="55" fillId="0" borderId="36" xfId="0" applyFont="1" applyBorder="1" applyAlignment="1">
      <alignment horizontal="center" vertical="center"/>
    </xf>
    <xf numFmtId="0" fontId="17" fillId="0" borderId="59" xfId="0" applyFont="1" applyBorder="1"/>
    <xf numFmtId="14" fontId="55" fillId="0" borderId="33" xfId="0" applyNumberFormat="1" applyFont="1" applyBorder="1" applyAlignment="1">
      <alignment horizontal="center"/>
    </xf>
    <xf numFmtId="0" fontId="55" fillId="0" borderId="33" xfId="0" applyFont="1" applyBorder="1" applyAlignment="1">
      <alignment horizontal="center" vertical="center"/>
    </xf>
    <xf numFmtId="4" fontId="17" fillId="0" borderId="33" xfId="0" applyNumberFormat="1" applyFont="1" applyBorder="1"/>
    <xf numFmtId="14" fontId="55" fillId="0" borderId="17" xfId="0" applyNumberFormat="1" applyFont="1" applyBorder="1" applyAlignment="1">
      <alignment horizontal="center"/>
    </xf>
    <xf numFmtId="0" fontId="55" fillId="0" borderId="17" xfId="0" applyFont="1" applyBorder="1" applyAlignment="1">
      <alignment horizontal="center" vertical="center"/>
    </xf>
    <xf numFmtId="0" fontId="17" fillId="0" borderId="14" xfId="0" applyFont="1" applyBorder="1"/>
    <xf numFmtId="4" fontId="83" fillId="0" borderId="14" xfId="0" applyNumberFormat="1" applyFont="1" applyBorder="1" applyAlignment="1">
      <alignment horizontal="right"/>
    </xf>
    <xf numFmtId="4" fontId="52" fillId="0" borderId="14" xfId="0" applyNumberFormat="1" applyFont="1" applyBorder="1"/>
    <xf numFmtId="4" fontId="83" fillId="0" borderId="36" xfId="0" applyNumberFormat="1" applyFont="1" applyBorder="1" applyAlignment="1">
      <alignment horizontal="right"/>
    </xf>
    <xf numFmtId="4" fontId="52" fillId="0" borderId="36" xfId="0" applyNumberFormat="1" applyFont="1" applyBorder="1"/>
    <xf numFmtId="0" fontId="17" fillId="0" borderId="75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4" fontId="17" fillId="51" borderId="69" xfId="0" applyNumberFormat="1" applyFont="1" applyFill="1" applyBorder="1" applyAlignment="1">
      <alignment vertical="center"/>
    </xf>
    <xf numFmtId="4" fontId="17" fillId="51" borderId="41" xfId="0" applyNumberFormat="1" applyFont="1" applyFill="1" applyBorder="1" applyAlignment="1">
      <alignment vertical="center"/>
    </xf>
    <xf numFmtId="0" fontId="15" fillId="0" borderId="0" xfId="113" applyFont="1" applyAlignment="1">
      <alignment horizontal="center" vertical="center"/>
    </xf>
    <xf numFmtId="0" fontId="16" fillId="0" borderId="0" xfId="113" applyFont="1" applyAlignment="1">
      <alignment horizontal="center" vertical="center"/>
    </xf>
    <xf numFmtId="0" fontId="11" fillId="0" borderId="16" xfId="53" applyFont="1" applyBorder="1" applyAlignment="1">
      <alignment horizontal="center" vertical="center"/>
    </xf>
    <xf numFmtId="0" fontId="11" fillId="0" borderId="39" xfId="53" applyFont="1" applyBorder="1" applyAlignment="1">
      <alignment vertical="center"/>
    </xf>
    <xf numFmtId="0" fontId="11" fillId="0" borderId="36" xfId="53" applyFont="1" applyBorder="1" applyAlignment="1">
      <alignment horizontal="center" vertical="center"/>
    </xf>
    <xf numFmtId="0" fontId="11" fillId="0" borderId="65" xfId="53" applyFont="1" applyBorder="1" applyAlignment="1">
      <alignment horizontal="center" vertical="center"/>
    </xf>
    <xf numFmtId="49" fontId="11" fillId="0" borderId="16" xfId="53" applyNumberFormat="1" applyFont="1" applyBorder="1" applyAlignment="1">
      <alignment horizontal="center" vertical="center"/>
    </xf>
    <xf numFmtId="49" fontId="11" fillId="0" borderId="14" xfId="53" applyNumberFormat="1" applyFont="1" applyBorder="1" applyAlignment="1">
      <alignment horizontal="center" vertical="center"/>
    </xf>
    <xf numFmtId="0" fontId="16" fillId="0" borderId="47" xfId="53" applyFont="1" applyBorder="1" applyAlignment="1">
      <alignment vertical="center"/>
    </xf>
    <xf numFmtId="0" fontId="16" fillId="0" borderId="72" xfId="53" applyFont="1" applyBorder="1" applyAlignment="1">
      <alignment vertical="center"/>
    </xf>
    <xf numFmtId="4" fontId="13" fillId="0" borderId="15" xfId="53" applyNumberFormat="1" applyFont="1" applyBorder="1" applyAlignment="1">
      <alignment horizontal="right" vertical="center"/>
    </xf>
    <xf numFmtId="0" fontId="11" fillId="0" borderId="73" xfId="53" applyFont="1" applyBorder="1" applyAlignment="1">
      <alignment vertical="center"/>
    </xf>
    <xf numFmtId="0" fontId="11" fillId="0" borderId="74" xfId="53" applyFont="1" applyBorder="1" applyAlignment="1">
      <alignment vertical="center"/>
    </xf>
    <xf numFmtId="4" fontId="11" fillId="0" borderId="17" xfId="53" applyNumberFormat="1" applyFont="1" applyBorder="1" applyAlignment="1">
      <alignment vertical="center"/>
    </xf>
    <xf numFmtId="0" fontId="16" fillId="0" borderId="50" xfId="53" applyFont="1" applyBorder="1" applyAlignment="1">
      <alignment vertical="center"/>
    </xf>
    <xf numFmtId="0" fontId="16" fillId="0" borderId="32" xfId="53" applyFont="1" applyBorder="1" applyAlignment="1">
      <alignment vertical="center"/>
    </xf>
    <xf numFmtId="0" fontId="16" fillId="0" borderId="70" xfId="53" applyFont="1" applyBorder="1" applyAlignment="1">
      <alignment vertical="center"/>
    </xf>
    <xf numFmtId="4" fontId="13" fillId="0" borderId="50" xfId="53" applyNumberFormat="1" applyFont="1" applyBorder="1" applyAlignment="1">
      <alignment horizontal="right" vertical="center"/>
    </xf>
    <xf numFmtId="4" fontId="13" fillId="0" borderId="10" xfId="53" applyNumberFormat="1" applyFont="1" applyBorder="1" applyAlignment="1">
      <alignment horizontal="right" vertical="center"/>
    </xf>
    <xf numFmtId="4" fontId="13" fillId="0" borderId="70" xfId="53" applyNumberFormat="1" applyFont="1" applyBorder="1" applyAlignment="1">
      <alignment horizontal="right" vertical="center"/>
    </xf>
    <xf numFmtId="0" fontId="11" fillId="0" borderId="51" xfId="53" applyFont="1" applyBorder="1" applyAlignment="1">
      <alignment vertical="center"/>
    </xf>
    <xf numFmtId="0" fontId="16" fillId="0" borderId="59" xfId="53" applyFont="1" applyBorder="1" applyAlignment="1">
      <alignment vertical="center"/>
    </xf>
    <xf numFmtId="0" fontId="16" fillId="0" borderId="75" xfId="53" applyFont="1" applyBorder="1" applyAlignment="1">
      <alignment vertical="center"/>
    </xf>
    <xf numFmtId="0" fontId="16" fillId="0" borderId="76" xfId="53" applyFont="1" applyBorder="1" applyAlignment="1">
      <alignment vertical="center"/>
    </xf>
    <xf numFmtId="4" fontId="13" fillId="0" borderId="51" xfId="53" applyNumberFormat="1" applyFont="1" applyBorder="1" applyAlignment="1">
      <alignment horizontal="right" vertical="center"/>
    </xf>
    <xf numFmtId="4" fontId="13" fillId="0" borderId="33" xfId="53" applyNumberFormat="1" applyFont="1" applyBorder="1" applyAlignment="1">
      <alignment horizontal="right" vertical="center"/>
    </xf>
    <xf numFmtId="4" fontId="13" fillId="0" borderId="76" xfId="53" applyNumberFormat="1" applyFont="1" applyBorder="1" applyAlignment="1">
      <alignment horizontal="right" vertical="center"/>
    </xf>
    <xf numFmtId="0" fontId="11" fillId="0" borderId="15" xfId="53" applyFont="1" applyBorder="1" applyAlignment="1">
      <alignment horizontal="center" vertical="center"/>
    </xf>
    <xf numFmtId="0" fontId="11" fillId="0" borderId="72" xfId="53" applyFont="1" applyBorder="1" applyAlignment="1">
      <alignment vertical="center"/>
    </xf>
    <xf numFmtId="4" fontId="11" fillId="0" borderId="44" xfId="53" applyNumberFormat="1" applyFont="1" applyBorder="1" applyAlignment="1">
      <alignment vertical="center"/>
    </xf>
    <xf numFmtId="4" fontId="11" fillId="0" borderId="77" xfId="53" applyNumberFormat="1" applyFont="1" applyBorder="1" applyAlignment="1">
      <alignment horizontal="right" vertical="center"/>
    </xf>
    <xf numFmtId="4" fontId="117" fillId="0" borderId="14" xfId="0" applyNumberFormat="1" applyFont="1" applyBorder="1" applyAlignment="1">
      <alignment vertical="center"/>
    </xf>
    <xf numFmtId="4" fontId="11" fillId="0" borderId="72" xfId="53" applyNumberFormat="1" applyFont="1" applyBorder="1" applyAlignment="1">
      <alignment horizontal="right" vertical="center"/>
    </xf>
    <xf numFmtId="0" fontId="117" fillId="0" borderId="14" xfId="0" applyFont="1" applyBorder="1" applyAlignment="1">
      <alignment vertical="center"/>
    </xf>
    <xf numFmtId="0" fontId="16" fillId="0" borderId="16" xfId="53" applyFont="1" applyBorder="1" applyAlignment="1">
      <alignment vertical="center"/>
    </xf>
    <xf numFmtId="4" fontId="13" fillId="0" borderId="46" xfId="53" applyNumberFormat="1" applyFont="1" applyBorder="1" applyAlignment="1">
      <alignment horizontal="right" vertical="center"/>
    </xf>
    <xf numFmtId="4" fontId="13" fillId="0" borderId="14" xfId="53" applyNumberFormat="1" applyFont="1" applyBorder="1" applyAlignment="1">
      <alignment horizontal="right" vertical="center"/>
    </xf>
    <xf numFmtId="4" fontId="13" fillId="0" borderId="72" xfId="53" applyNumberFormat="1" applyFont="1" applyBorder="1" applyAlignment="1">
      <alignment vertical="center"/>
    </xf>
    <xf numFmtId="4" fontId="11" fillId="0" borderId="46" xfId="53" applyNumberFormat="1" applyFont="1" applyBorder="1" applyAlignment="1">
      <alignment horizontal="right" vertical="center"/>
    </xf>
    <xf numFmtId="4" fontId="11" fillId="0" borderId="14" xfId="53" applyNumberFormat="1" applyFont="1" applyBorder="1" applyAlignment="1">
      <alignment horizontal="right" vertical="center"/>
    </xf>
    <xf numFmtId="4" fontId="11" fillId="0" borderId="72" xfId="53" applyNumberFormat="1" applyFont="1" applyBorder="1" applyAlignment="1">
      <alignment vertical="center"/>
    </xf>
    <xf numFmtId="4" fontId="13" fillId="0" borderId="46" xfId="53" applyNumberFormat="1" applyFont="1" applyBorder="1" applyAlignment="1">
      <alignment vertical="center"/>
    </xf>
    <xf numFmtId="0" fontId="11" fillId="0" borderId="14" xfId="53" applyFont="1" applyBorder="1" applyAlignment="1">
      <alignment horizontal="center" vertical="center"/>
    </xf>
    <xf numFmtId="0" fontId="84" fillId="0" borderId="14" xfId="0" applyFont="1" applyBorder="1" applyAlignment="1">
      <alignment vertical="center"/>
    </xf>
    <xf numFmtId="0" fontId="11" fillId="0" borderId="78" xfId="53" applyFont="1" applyBorder="1" applyAlignment="1">
      <alignment vertical="center"/>
    </xf>
    <xf numFmtId="4" fontId="13" fillId="0" borderId="50" xfId="53" applyNumberFormat="1" applyFont="1" applyBorder="1" applyAlignment="1">
      <alignment vertical="center"/>
    </xf>
    <xf numFmtId="4" fontId="13" fillId="0" borderId="82" xfId="53" applyNumberFormat="1" applyFont="1" applyBorder="1" applyAlignment="1">
      <alignment horizontal="right" vertical="center"/>
    </xf>
    <xf numFmtId="0" fontId="14" fillId="0" borderId="60" xfId="53" applyFont="1" applyBorder="1" applyAlignment="1">
      <alignment vertical="center"/>
    </xf>
    <xf numFmtId="0" fontId="11" fillId="0" borderId="0" xfId="53" applyFont="1" applyAlignment="1">
      <alignment vertical="center"/>
    </xf>
    <xf numFmtId="0" fontId="14" fillId="0" borderId="52" xfId="53" applyFont="1" applyBorder="1" applyAlignment="1">
      <alignment vertical="center"/>
    </xf>
    <xf numFmtId="0" fontId="14" fillId="0" borderId="79" xfId="53" applyFont="1" applyBorder="1" applyAlignment="1">
      <alignment vertical="center"/>
    </xf>
    <xf numFmtId="0" fontId="11" fillId="0" borderId="79" xfId="53" applyFont="1" applyBorder="1" applyAlignment="1">
      <alignment vertical="center"/>
    </xf>
    <xf numFmtId="0" fontId="14" fillId="0" borderId="54" xfId="53" applyFont="1" applyBorder="1" applyAlignment="1">
      <alignment vertical="center"/>
    </xf>
    <xf numFmtId="0" fontId="14" fillId="0" borderId="14" xfId="53" applyFont="1" applyBorder="1" applyAlignment="1">
      <alignment vertical="center"/>
    </xf>
    <xf numFmtId="0" fontId="11" fillId="0" borderId="80" xfId="53" applyFont="1" applyBorder="1" applyAlignment="1">
      <alignment vertical="center"/>
    </xf>
    <xf numFmtId="0" fontId="11" fillId="0" borderId="17" xfId="53" applyFont="1" applyBorder="1" applyAlignment="1">
      <alignment vertical="center"/>
    </xf>
    <xf numFmtId="49" fontId="16" fillId="0" borderId="0" xfId="53" applyNumberFormat="1" applyFont="1" applyAlignment="1">
      <alignment horizontal="right" vertical="center"/>
    </xf>
    <xf numFmtId="0" fontId="16" fillId="0" borderId="0" xfId="53" applyFont="1" applyAlignment="1">
      <alignment horizontal="center" vertical="center"/>
    </xf>
    <xf numFmtId="0" fontId="13" fillId="0" borderId="0" xfId="53" applyFont="1" applyAlignment="1">
      <alignment horizontal="center" vertical="center"/>
    </xf>
    <xf numFmtId="0" fontId="11" fillId="0" borderId="58" xfId="53" applyFont="1" applyBorder="1" applyAlignment="1">
      <alignment vertical="center"/>
    </xf>
    <xf numFmtId="4" fontId="13" fillId="0" borderId="33" xfId="53" applyNumberFormat="1" applyFont="1" applyBorder="1" applyAlignment="1">
      <alignment vertical="center"/>
    </xf>
    <xf numFmtId="4" fontId="11" fillId="0" borderId="52" xfId="53" applyNumberFormat="1" applyFont="1" applyBorder="1" applyAlignment="1">
      <alignment horizontal="right" vertical="center"/>
    </xf>
    <xf numFmtId="4" fontId="13" fillId="0" borderId="44" xfId="53" applyNumberFormat="1" applyFont="1" applyBorder="1" applyAlignment="1">
      <alignment horizontal="right" vertical="center"/>
    </xf>
    <xf numFmtId="4" fontId="13" fillId="0" borderId="71" xfId="53" applyNumberFormat="1" applyFont="1" applyBorder="1" applyAlignment="1">
      <alignment horizontal="center" vertical="center"/>
    </xf>
    <xf numFmtId="4" fontId="11" fillId="0" borderId="48" xfId="53" applyNumberFormat="1" applyFont="1" applyBorder="1" applyAlignment="1">
      <alignment horizontal="right" vertical="center"/>
    </xf>
    <xf numFmtId="4" fontId="11" fillId="0" borderId="74" xfId="53" applyNumberFormat="1" applyFont="1" applyBorder="1" applyAlignment="1">
      <alignment horizontal="center" vertical="center"/>
    </xf>
    <xf numFmtId="4" fontId="13" fillId="0" borderId="10" xfId="53" applyNumberFormat="1" applyFont="1" applyBorder="1" applyAlignment="1">
      <alignment vertical="center"/>
    </xf>
    <xf numFmtId="0" fontId="11" fillId="0" borderId="44" xfId="53" applyFont="1" applyBorder="1" applyAlignment="1">
      <alignment vertical="center"/>
    </xf>
    <xf numFmtId="0" fontId="16" fillId="0" borderId="75" xfId="53" applyFont="1" applyBorder="1" applyAlignment="1">
      <alignment vertical="center" wrapText="1"/>
    </xf>
    <xf numFmtId="0" fontId="16" fillId="0" borderId="76" xfId="53" applyFont="1" applyBorder="1" applyAlignment="1">
      <alignment vertical="center" wrapText="1"/>
    </xf>
    <xf numFmtId="4" fontId="11" fillId="0" borderId="44" xfId="53" applyNumberFormat="1" applyFont="1" applyBorder="1" applyAlignment="1">
      <alignment horizontal="right" vertical="center"/>
    </xf>
    <xf numFmtId="0" fontId="11" fillId="0" borderId="54" xfId="53" applyFont="1" applyBorder="1" applyAlignment="1">
      <alignment vertical="center"/>
    </xf>
    <xf numFmtId="0" fontId="11" fillId="0" borderId="31" xfId="53" applyFont="1" applyBorder="1" applyAlignment="1">
      <alignment vertical="center"/>
    </xf>
    <xf numFmtId="4" fontId="13" fillId="0" borderId="39" xfId="53" applyNumberFormat="1" applyFont="1" applyBorder="1" applyAlignment="1">
      <alignment horizontal="right" vertical="center"/>
    </xf>
    <xf numFmtId="0" fontId="13" fillId="0" borderId="10" xfId="0" applyFont="1" applyBorder="1"/>
    <xf numFmtId="49" fontId="11" fillId="0" borderId="13" xfId="0" applyNumberFormat="1" applyFont="1" applyBorder="1" applyAlignment="1">
      <alignment horizontal="center"/>
    </xf>
    <xf numFmtId="0" fontId="15" fillId="0" borderId="0" xfId="43" applyFont="1" applyAlignment="1">
      <alignment vertical="center" wrapText="1"/>
    </xf>
    <xf numFmtId="0" fontId="11" fillId="0" borderId="36" xfId="0" applyFont="1" applyBorder="1" applyAlignment="1">
      <alignment horizontal="left"/>
    </xf>
    <xf numFmtId="4" fontId="11" fillId="0" borderId="36" xfId="0" applyNumberFormat="1" applyFont="1" applyBorder="1" applyAlignment="1">
      <alignment horizontal="right"/>
    </xf>
    <xf numFmtId="0" fontId="11" fillId="0" borderId="17" xfId="0" applyFont="1" applyBorder="1" applyAlignment="1">
      <alignment horizontal="left"/>
    </xf>
    <xf numFmtId="4" fontId="11" fillId="0" borderId="13" xfId="0" applyNumberFormat="1" applyFont="1" applyBorder="1"/>
    <xf numFmtId="0" fontId="11" fillId="0" borderId="10" xfId="0" applyFont="1" applyBorder="1" applyAlignment="1">
      <alignment horizontal="left"/>
    </xf>
    <xf numFmtId="0" fontId="11" fillId="0" borderId="52" xfId="0" applyFont="1" applyBorder="1" applyAlignment="1">
      <alignment horizontal="center" vertical="center"/>
    </xf>
    <xf numFmtId="4" fontId="14" fillId="0" borderId="0" xfId="43" applyNumberFormat="1"/>
    <xf numFmtId="0" fontId="11" fillId="0" borderId="58" xfId="0" applyFont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0" fontId="11" fillId="0" borderId="80" xfId="0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right"/>
    </xf>
    <xf numFmtId="4" fontId="13" fillId="0" borderId="10" xfId="0" applyNumberFormat="1" applyFont="1" applyBorder="1" applyAlignment="1">
      <alignment horizontal="right"/>
    </xf>
    <xf numFmtId="4" fontId="13" fillId="0" borderId="10" xfId="0" applyNumberFormat="1" applyFont="1" applyBorder="1"/>
    <xf numFmtId="0" fontId="16" fillId="0" borderId="0" xfId="43" applyFont="1"/>
    <xf numFmtId="4" fontId="13" fillId="0" borderId="11" xfId="0" applyNumberFormat="1" applyFont="1" applyBorder="1" applyAlignment="1">
      <alignment horizontal="right"/>
    </xf>
    <xf numFmtId="0" fontId="11" fillId="0" borderId="15" xfId="0" applyFont="1" applyBorder="1" applyAlignment="1">
      <alignment horizontal="left"/>
    </xf>
    <xf numFmtId="0" fontId="11" fillId="0" borderId="0" xfId="43" applyFont="1" applyAlignment="1">
      <alignment horizontal="center"/>
    </xf>
    <xf numFmtId="4" fontId="11" fillId="0" borderId="0" xfId="43" applyNumberFormat="1" applyFont="1" applyAlignment="1">
      <alignment horizontal="right"/>
    </xf>
    <xf numFmtId="4" fontId="12" fillId="0" borderId="0" xfId="0" applyNumberFormat="1" applyFont="1"/>
    <xf numFmtId="4" fontId="11" fillId="0" borderId="19" xfId="0" applyNumberFormat="1" applyFont="1" applyBorder="1" applyAlignment="1">
      <alignment horizontal="right"/>
    </xf>
    <xf numFmtId="4" fontId="13" fillId="0" borderId="11" xfId="0" applyNumberFormat="1" applyFont="1" applyBorder="1"/>
    <xf numFmtId="4" fontId="13" fillId="0" borderId="41" xfId="0" applyNumberFormat="1" applyFont="1" applyBorder="1" applyAlignment="1">
      <alignment horizontal="right"/>
    </xf>
    <xf numFmtId="0" fontId="11" fillId="0" borderId="16" xfId="0" applyFont="1" applyBorder="1" applyAlignment="1">
      <alignment horizontal="left"/>
    </xf>
    <xf numFmtId="4" fontId="11" fillId="0" borderId="13" xfId="43" applyNumberFormat="1" applyFont="1" applyBorder="1"/>
    <xf numFmtId="4" fontId="11" fillId="0" borderId="17" xfId="43" applyNumberFormat="1" applyFont="1" applyBorder="1" applyAlignment="1">
      <alignment horizontal="right"/>
    </xf>
    <xf numFmtId="4" fontId="11" fillId="0" borderId="37" xfId="43" applyNumberFormat="1" applyFont="1" applyBorder="1"/>
    <xf numFmtId="4" fontId="11" fillId="0" borderId="39" xfId="43" applyNumberFormat="1" applyFont="1" applyBorder="1"/>
    <xf numFmtId="4" fontId="11" fillId="0" borderId="38" xfId="43" applyNumberFormat="1" applyFont="1" applyBorder="1"/>
    <xf numFmtId="0" fontId="15" fillId="0" borderId="0" xfId="43" applyFont="1" applyAlignment="1">
      <alignment horizontal="center" vertical="center"/>
    </xf>
    <xf numFmtId="0" fontId="16" fillId="0" borderId="0" xfId="43" applyFont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2" fillId="0" borderId="12" xfId="43" applyFont="1" applyBorder="1" applyAlignment="1">
      <alignment horizontal="center" vertical="center"/>
    </xf>
    <xf numFmtId="0" fontId="12" fillId="0" borderId="0" xfId="43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6" fillId="0" borderId="68" xfId="43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0" xfId="43" applyFont="1" applyAlignment="1">
      <alignment horizontal="center" vertical="center"/>
    </xf>
    <xf numFmtId="0" fontId="11" fillId="0" borderId="52" xfId="43" applyFont="1" applyBorder="1" applyAlignment="1">
      <alignment horizontal="center" vertical="center"/>
    </xf>
    <xf numFmtId="0" fontId="14" fillId="0" borderId="0" xfId="43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49" fontId="11" fillId="0" borderId="0" xfId="43" applyNumberFormat="1" applyFont="1" applyAlignment="1">
      <alignment horizontal="center" vertical="center" wrapText="1"/>
    </xf>
    <xf numFmtId="4" fontId="17" fillId="0" borderId="0" xfId="113" applyNumberFormat="1" applyFont="1" applyAlignment="1">
      <alignment vertical="center"/>
    </xf>
    <xf numFmtId="0" fontId="84" fillId="0" borderId="14" xfId="113" applyFont="1" applyBorder="1" applyAlignment="1">
      <alignment horizontal="center" vertical="center"/>
    </xf>
    <xf numFmtId="0" fontId="11" fillId="0" borderId="14" xfId="113" applyFont="1" applyBorder="1" applyAlignment="1">
      <alignment horizontal="center" vertical="center"/>
    </xf>
    <xf numFmtId="0" fontId="84" fillId="0" borderId="14" xfId="113" applyFont="1" applyBorder="1" applyAlignment="1">
      <alignment vertical="center"/>
    </xf>
    <xf numFmtId="0" fontId="11" fillId="0" borderId="52" xfId="113" applyFont="1" applyBorder="1" applyAlignment="1">
      <alignment horizontal="center" vertical="center"/>
    </xf>
    <xf numFmtId="0" fontId="12" fillId="0" borderId="12" xfId="113" applyFont="1" applyBorder="1" applyAlignment="1">
      <alignment horizontal="center" vertical="center"/>
    </xf>
    <xf numFmtId="4" fontId="12" fillId="0" borderId="10" xfId="113" applyNumberFormat="1" applyFont="1" applyBorder="1" applyAlignment="1">
      <alignment vertical="center"/>
    </xf>
    <xf numFmtId="0" fontId="16" fillId="0" borderId="12" xfId="113" applyFont="1" applyBorder="1" applyAlignment="1">
      <alignment horizontal="center" vertical="center"/>
    </xf>
    <xf numFmtId="0" fontId="16" fillId="0" borderId="10" xfId="113" applyFont="1" applyBorder="1" applyAlignment="1">
      <alignment horizontal="center" vertical="center"/>
    </xf>
    <xf numFmtId="0" fontId="16" fillId="0" borderId="29" xfId="113" applyFont="1" applyBorder="1" applyAlignment="1">
      <alignment horizontal="center" vertical="center"/>
    </xf>
    <xf numFmtId="0" fontId="11" fillId="0" borderId="36" xfId="113" applyFont="1" applyBorder="1" applyAlignment="1">
      <alignment horizontal="center" vertical="center"/>
    </xf>
    <xf numFmtId="0" fontId="11" fillId="0" borderId="65" xfId="113" applyFont="1" applyBorder="1" applyAlignment="1">
      <alignment horizontal="left" vertical="center"/>
    </xf>
    <xf numFmtId="167" fontId="117" fillId="0" borderId="0" xfId="113" applyNumberFormat="1" applyFont="1" applyAlignment="1">
      <alignment vertical="center"/>
    </xf>
    <xf numFmtId="0" fontId="12" fillId="0" borderId="0" xfId="113" applyFont="1" applyAlignment="1">
      <alignment horizontal="center" vertical="center"/>
    </xf>
    <xf numFmtId="0" fontId="12" fillId="0" borderId="0" xfId="113" applyFont="1" applyAlignment="1">
      <alignment horizontal="left" vertical="center"/>
    </xf>
    <xf numFmtId="4" fontId="12" fillId="0" borderId="0" xfId="113" applyNumberFormat="1" applyFont="1" applyAlignment="1">
      <alignment vertical="center"/>
    </xf>
    <xf numFmtId="0" fontId="12" fillId="0" borderId="10" xfId="113" applyFont="1" applyBorder="1" applyAlignment="1">
      <alignment horizontal="center" vertical="center"/>
    </xf>
    <xf numFmtId="0" fontId="12" fillId="0" borderId="29" xfId="113" applyFont="1" applyBorder="1" applyAlignment="1">
      <alignment horizontal="center" vertical="center"/>
    </xf>
    <xf numFmtId="0" fontId="11" fillId="54" borderId="14" xfId="113" applyFont="1" applyFill="1" applyBorder="1" applyAlignment="1">
      <alignment horizontal="center" vertical="center"/>
    </xf>
    <xf numFmtId="0" fontId="11" fillId="54" borderId="14" xfId="113" applyFont="1" applyFill="1" applyBorder="1" applyAlignment="1">
      <alignment vertical="center"/>
    </xf>
    <xf numFmtId="4" fontId="11" fillId="54" borderId="14" xfId="113" applyNumberFormat="1" applyFont="1" applyFill="1" applyBorder="1" applyAlignment="1">
      <alignment vertical="center"/>
    </xf>
    <xf numFmtId="0" fontId="11" fillId="54" borderId="14" xfId="113" applyFont="1" applyFill="1" applyBorder="1" applyAlignment="1">
      <alignment horizontal="left" vertical="center"/>
    </xf>
    <xf numFmtId="0" fontId="11" fillId="0" borderId="60" xfId="113" applyFont="1" applyBorder="1" applyAlignment="1">
      <alignment horizontal="center" vertical="center"/>
    </xf>
    <xf numFmtId="0" fontId="11" fillId="0" borderId="15" xfId="113" applyFont="1" applyBorder="1" applyAlignment="1">
      <alignment horizontal="center" vertical="center"/>
    </xf>
    <xf numFmtId="0" fontId="11" fillId="0" borderId="62" xfId="113" applyFont="1" applyBorder="1" applyAlignment="1">
      <alignment horizontal="left" vertical="center"/>
    </xf>
    <xf numFmtId="0" fontId="11" fillId="0" borderId="16" xfId="113" applyFont="1" applyBorder="1" applyAlignment="1">
      <alignment horizontal="left" vertical="center"/>
    </xf>
    <xf numFmtId="0" fontId="11" fillId="54" borderId="60" xfId="113" applyFont="1" applyFill="1" applyBorder="1" applyAlignment="1">
      <alignment horizontal="center" vertical="center"/>
    </xf>
    <xf numFmtId="0" fontId="11" fillId="54" borderId="16" xfId="113" applyFont="1" applyFill="1" applyBorder="1" applyAlignment="1">
      <alignment horizontal="left" vertical="center"/>
    </xf>
    <xf numFmtId="0" fontId="16" fillId="0" borderId="68" xfId="113" applyFont="1" applyBorder="1" applyAlignment="1">
      <alignment horizontal="center" vertical="center"/>
    </xf>
    <xf numFmtId="49" fontId="11" fillId="54" borderId="31" xfId="113" applyNumberFormat="1" applyFont="1" applyFill="1" applyBorder="1" applyAlignment="1">
      <alignment horizontal="center" vertical="center"/>
    </xf>
    <xf numFmtId="0" fontId="11" fillId="54" borderId="35" xfId="113" applyFont="1" applyFill="1" applyBorder="1" applyAlignment="1">
      <alignment horizontal="center" vertical="center"/>
    </xf>
    <xf numFmtId="0" fontId="11" fillId="54" borderId="67" xfId="113" applyFont="1" applyFill="1" applyBorder="1" applyAlignment="1">
      <alignment vertical="center"/>
    </xf>
    <xf numFmtId="4" fontId="12" fillId="0" borderId="10" xfId="113" applyNumberFormat="1" applyFont="1" applyBorder="1" applyAlignment="1">
      <alignment horizontal="right" vertical="center"/>
    </xf>
    <xf numFmtId="4" fontId="12" fillId="0" borderId="0" xfId="113" applyNumberFormat="1" applyFont="1" applyAlignment="1">
      <alignment horizontal="right" vertical="center"/>
    </xf>
    <xf numFmtId="49" fontId="11" fillId="0" borderId="14" xfId="113" applyNumberFormat="1" applyFont="1" applyBorder="1" applyAlignment="1">
      <alignment horizontal="center" vertical="center"/>
    </xf>
    <xf numFmtId="49" fontId="11" fillId="0" borderId="16" xfId="113" applyNumberFormat="1" applyFont="1" applyBorder="1" applyAlignment="1">
      <alignment horizontal="center" vertical="center"/>
    </xf>
    <xf numFmtId="49" fontId="11" fillId="0" borderId="67" xfId="113" applyNumberFormat="1" applyFont="1" applyBorder="1" applyAlignment="1">
      <alignment horizontal="center" vertical="center"/>
    </xf>
    <xf numFmtId="0" fontId="11" fillId="0" borderId="67" xfId="113" applyFont="1" applyBorder="1" applyAlignment="1">
      <alignment horizontal="left" vertical="center"/>
    </xf>
    <xf numFmtId="0" fontId="12" fillId="0" borderId="29" xfId="113" applyFont="1" applyBorder="1" applyAlignment="1">
      <alignment vertical="center"/>
    </xf>
    <xf numFmtId="0" fontId="17" fillId="0" borderId="0" xfId="113" applyFont="1" applyAlignment="1">
      <alignment vertical="center"/>
    </xf>
    <xf numFmtId="4" fontId="107" fillId="0" borderId="0" xfId="0" applyNumberFormat="1" applyFont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3" fontId="17" fillId="0" borderId="58" xfId="0" applyNumberFormat="1" applyFont="1" applyBorder="1" applyAlignment="1">
      <alignment horizontal="center" vertical="center"/>
    </xf>
    <xf numFmtId="49" fontId="17" fillId="0" borderId="33" xfId="0" applyNumberFormat="1" applyFont="1" applyBorder="1" applyAlignment="1">
      <alignment horizontal="center" vertical="center"/>
    </xf>
    <xf numFmtId="0" fontId="17" fillId="0" borderId="33" xfId="113" applyFont="1" applyBorder="1" applyAlignment="1">
      <alignment horizontal="left" vertical="center" wrapText="1"/>
    </xf>
    <xf numFmtId="14" fontId="17" fillId="0" borderId="33" xfId="113" applyNumberFormat="1" applyFont="1" applyBorder="1" applyAlignment="1">
      <alignment horizontal="center" vertical="center"/>
    </xf>
    <xf numFmtId="0" fontId="17" fillId="0" borderId="33" xfId="113" applyFont="1" applyBorder="1" applyAlignment="1">
      <alignment horizontal="center" vertical="center"/>
    </xf>
    <xf numFmtId="4" fontId="83" fillId="0" borderId="33" xfId="0" applyNumberFormat="1" applyFont="1" applyBorder="1" applyAlignment="1">
      <alignment vertical="center"/>
    </xf>
    <xf numFmtId="4" fontId="107" fillId="0" borderId="34" xfId="0" applyNumberFormat="1" applyFont="1" applyBorder="1" applyAlignment="1">
      <alignment vertical="center"/>
    </xf>
    <xf numFmtId="0" fontId="12" fillId="51" borderId="50" xfId="0" applyFont="1" applyFill="1" applyBorder="1" applyAlignment="1">
      <alignment vertical="center"/>
    </xf>
    <xf numFmtId="0" fontId="12" fillId="51" borderId="32" xfId="0" applyFont="1" applyFill="1" applyBorder="1" applyAlignment="1">
      <alignment vertical="center"/>
    </xf>
    <xf numFmtId="4" fontId="107" fillId="0" borderId="37" xfId="0" applyNumberFormat="1" applyFont="1" applyBorder="1" applyAlignment="1">
      <alignment vertical="center"/>
    </xf>
    <xf numFmtId="0" fontId="17" fillId="0" borderId="79" xfId="0" applyFont="1" applyBorder="1" applyAlignment="1">
      <alignment horizontal="center" vertical="center"/>
    </xf>
    <xf numFmtId="0" fontId="26" fillId="51" borderId="10" xfId="0" applyFont="1" applyFill="1" applyBorder="1" applyAlignment="1">
      <alignment horizontal="left" vertical="center"/>
    </xf>
    <xf numFmtId="0" fontId="17" fillId="50" borderId="26" xfId="0" applyFont="1" applyFill="1" applyBorder="1" applyAlignment="1">
      <alignment vertical="center"/>
    </xf>
    <xf numFmtId="0" fontId="17" fillId="50" borderId="68" xfId="0" applyFont="1" applyFill="1" applyBorder="1" applyAlignment="1">
      <alignment vertical="center"/>
    </xf>
    <xf numFmtId="0" fontId="17" fillId="50" borderId="68" xfId="0" applyFont="1" applyFill="1" applyBorder="1" applyAlignment="1">
      <alignment horizontal="left" vertical="center"/>
    </xf>
    <xf numFmtId="0" fontId="12" fillId="50" borderId="51" xfId="0" applyFont="1" applyFill="1" applyBorder="1" applyAlignment="1">
      <alignment vertical="center"/>
    </xf>
    <xf numFmtId="0" fontId="12" fillId="50" borderId="75" xfId="0" applyFont="1" applyFill="1" applyBorder="1" applyAlignment="1">
      <alignment vertical="center"/>
    </xf>
    <xf numFmtId="0" fontId="12" fillId="50" borderId="55" xfId="0" applyFont="1" applyFill="1" applyBorder="1" applyAlignment="1">
      <alignment horizontal="left" vertical="center"/>
    </xf>
    <xf numFmtId="0" fontId="12" fillId="50" borderId="33" xfId="0" applyFont="1" applyFill="1" applyBorder="1" applyAlignment="1">
      <alignment horizontal="left" vertical="center"/>
    </xf>
    <xf numFmtId="4" fontId="12" fillId="50" borderId="33" xfId="0" applyNumberFormat="1" applyFont="1" applyFill="1" applyBorder="1" applyAlignment="1">
      <alignment vertical="center"/>
    </xf>
    <xf numFmtId="4" fontId="12" fillId="50" borderId="34" xfId="0" applyNumberFormat="1" applyFont="1" applyFill="1" applyBorder="1" applyAlignment="1">
      <alignment vertical="center"/>
    </xf>
    <xf numFmtId="0" fontId="17" fillId="50" borderId="17" xfId="0" applyFont="1" applyFill="1" applyBorder="1" applyAlignment="1">
      <alignment horizontal="left" vertical="center"/>
    </xf>
    <xf numFmtId="4" fontId="17" fillId="50" borderId="17" xfId="0" applyNumberFormat="1" applyFont="1" applyFill="1" applyBorder="1" applyAlignment="1">
      <alignment vertical="center"/>
    </xf>
    <xf numFmtId="4" fontId="17" fillId="50" borderId="43" xfId="0" applyNumberFormat="1" applyFont="1" applyFill="1" applyBorder="1" applyAlignment="1">
      <alignment vertical="center"/>
    </xf>
    <xf numFmtId="49" fontId="17" fillId="0" borderId="44" xfId="118" applyNumberFormat="1" applyFont="1" applyBorder="1" applyAlignment="1">
      <alignment horizontal="right" vertical="center"/>
    </xf>
    <xf numFmtId="0" fontId="12" fillId="0" borderId="0" xfId="118" applyFont="1" applyAlignment="1">
      <alignment vertical="center" wrapText="1"/>
    </xf>
    <xf numFmtId="0" fontId="10" fillId="0" borderId="46" xfId="40" applyFont="1" applyBorder="1"/>
    <xf numFmtId="0" fontId="10" fillId="0" borderId="46" xfId="40" applyFont="1" applyBorder="1" applyAlignment="1">
      <alignment wrapText="1"/>
    </xf>
    <xf numFmtId="4" fontId="17" fillId="0" borderId="16" xfId="40" applyNumberFormat="1" applyFont="1" applyBorder="1" applyAlignment="1">
      <alignment vertical="center"/>
    </xf>
    <xf numFmtId="10" fontId="17" fillId="0" borderId="38" xfId="40" applyNumberFormat="1" applyFont="1" applyBorder="1" applyAlignment="1">
      <alignment vertical="center"/>
    </xf>
    <xf numFmtId="4" fontId="17" fillId="0" borderId="79" xfId="40" applyNumberFormat="1" applyFont="1" applyBorder="1" applyAlignment="1">
      <alignment vertical="center"/>
    </xf>
    <xf numFmtId="4" fontId="17" fillId="0" borderId="36" xfId="40" applyNumberFormat="1" applyFont="1" applyBorder="1" applyAlignment="1">
      <alignment vertical="center"/>
    </xf>
    <xf numFmtId="4" fontId="17" fillId="0" borderId="65" xfId="40" applyNumberFormat="1" applyFont="1" applyBorder="1" applyAlignment="1">
      <alignment vertical="center"/>
    </xf>
    <xf numFmtId="4" fontId="17" fillId="0" borderId="46" xfId="40" applyNumberFormat="1" applyFont="1" applyBorder="1" applyAlignment="1">
      <alignment vertical="center"/>
    </xf>
    <xf numFmtId="4" fontId="12" fillId="0" borderId="50" xfId="40" applyNumberFormat="1" applyFont="1" applyBorder="1" applyAlignment="1">
      <alignment vertical="center"/>
    </xf>
    <xf numFmtId="4" fontId="12" fillId="0" borderId="29" xfId="40" applyNumberFormat="1" applyFont="1" applyBorder="1" applyAlignment="1">
      <alignment vertical="center"/>
    </xf>
    <xf numFmtId="4" fontId="12" fillId="0" borderId="10" xfId="40" applyNumberFormat="1" applyFont="1" applyBorder="1" applyAlignment="1">
      <alignment vertical="center"/>
    </xf>
    <xf numFmtId="10" fontId="12" fillId="0" borderId="11" xfId="40" applyNumberFormat="1" applyFont="1" applyBorder="1" applyAlignment="1">
      <alignment vertical="center"/>
    </xf>
    <xf numFmtId="4" fontId="15" fillId="0" borderId="0" xfId="40" applyNumberFormat="1" applyFont="1" applyAlignment="1">
      <alignment horizontal="center"/>
    </xf>
    <xf numFmtId="165" fontId="11" fillId="0" borderId="17" xfId="113" applyNumberFormat="1" applyFont="1" applyBorder="1" applyAlignment="1">
      <alignment vertical="center" wrapText="1"/>
    </xf>
    <xf numFmtId="49" fontId="16" fillId="0" borderId="0" xfId="113" applyNumberFormat="1" applyFont="1" applyAlignment="1">
      <alignment horizontal="right"/>
    </xf>
    <xf numFmtId="0" fontId="11" fillId="0" borderId="51" xfId="113" applyFont="1" applyBorder="1" applyAlignment="1">
      <alignment vertical="center"/>
    </xf>
    <xf numFmtId="49" fontId="11" fillId="0" borderId="75" xfId="113" applyNumberFormat="1" applyFont="1" applyBorder="1" applyAlignment="1">
      <alignment vertical="center"/>
    </xf>
    <xf numFmtId="49" fontId="11" fillId="0" borderId="55" xfId="113" applyNumberFormat="1" applyFont="1" applyBorder="1" applyAlignment="1">
      <alignment horizontal="center" vertical="center" wrapText="1"/>
    </xf>
    <xf numFmtId="0" fontId="11" fillId="0" borderId="33" xfId="113" applyFont="1" applyBorder="1" applyAlignment="1">
      <alignment vertical="center" wrapText="1"/>
    </xf>
    <xf numFmtId="14" fontId="11" fillId="0" borderId="33" xfId="113" applyNumberFormat="1" applyFont="1" applyBorder="1" applyAlignment="1">
      <alignment horizontal="right" vertical="center" wrapText="1"/>
    </xf>
    <xf numFmtId="0" fontId="11" fillId="0" borderId="33" xfId="113" applyFont="1" applyBorder="1" applyAlignment="1">
      <alignment horizontal="right" vertical="center"/>
    </xf>
    <xf numFmtId="4" fontId="11" fillId="0" borderId="33" xfId="113" applyNumberFormat="1" applyFont="1" applyBorder="1" applyAlignment="1">
      <alignment horizontal="right" vertical="center"/>
    </xf>
    <xf numFmtId="49" fontId="11" fillId="0" borderId="34" xfId="113" applyNumberFormat="1" applyFont="1" applyBorder="1" applyAlignment="1">
      <alignment horizontal="left" vertical="center"/>
    </xf>
    <xf numFmtId="10" fontId="17" fillId="0" borderId="42" xfId="40" applyNumberFormat="1" applyFont="1" applyBorder="1" applyAlignment="1">
      <alignment horizontal="center"/>
    </xf>
    <xf numFmtId="0" fontId="10" fillId="0" borderId="0" xfId="125"/>
    <xf numFmtId="0" fontId="17" fillId="0" borderId="46" xfId="40" applyFont="1" applyBorder="1" applyAlignment="1">
      <alignment wrapText="1"/>
    </xf>
    <xf numFmtId="0" fontId="88" fillId="0" borderId="0" xfId="40" applyFont="1" applyAlignment="1">
      <alignment wrapText="1"/>
    </xf>
    <xf numFmtId="4" fontId="17" fillId="0" borderId="52" xfId="49" applyNumberFormat="1" applyFont="1" applyBorder="1" applyAlignment="1">
      <alignment vertical="center" wrapText="1"/>
    </xf>
    <xf numFmtId="4" fontId="17" fillId="0" borderId="39" xfId="49" applyNumberFormat="1" applyFont="1" applyBorder="1" applyAlignment="1">
      <alignment horizontal="right" vertical="center"/>
    </xf>
    <xf numFmtId="0" fontId="16" fillId="50" borderId="80" xfId="49" applyFont="1" applyFill="1" applyBorder="1" applyAlignment="1">
      <alignment horizontal="left" vertical="center" wrapText="1"/>
    </xf>
    <xf numFmtId="4" fontId="16" fillId="50" borderId="17" xfId="49" applyNumberFormat="1" applyFont="1" applyFill="1" applyBorder="1" applyAlignment="1">
      <alignment vertical="center" wrapText="1"/>
    </xf>
    <xf numFmtId="4" fontId="16" fillId="50" borderId="43" xfId="49" applyNumberFormat="1" applyFont="1" applyFill="1" applyBorder="1" applyAlignment="1">
      <alignment vertical="center" wrapText="1"/>
    </xf>
    <xf numFmtId="4" fontId="17" fillId="0" borderId="60" xfId="49" applyNumberFormat="1" applyFont="1" applyBorder="1" applyAlignment="1">
      <alignment vertical="center" wrapText="1"/>
    </xf>
    <xf numFmtId="4" fontId="17" fillId="0" borderId="15" xfId="49" applyNumberFormat="1" applyFont="1" applyBorder="1" applyAlignment="1">
      <alignment horizontal="right" vertical="center"/>
    </xf>
    <xf numFmtId="4" fontId="17" fillId="0" borderId="38" xfId="49" applyNumberFormat="1" applyFont="1" applyBorder="1" applyAlignment="1">
      <alignment horizontal="right" vertical="center"/>
    </xf>
    <xf numFmtId="0" fontId="12" fillId="0" borderId="12" xfId="49" applyFont="1" applyBorder="1" applyAlignment="1">
      <alignment horizontal="center" vertical="center" wrapText="1"/>
    </xf>
    <xf numFmtId="4" fontId="12" fillId="0" borderId="10" xfId="49" applyNumberFormat="1" applyFont="1" applyBorder="1" applyAlignment="1">
      <alignment horizontal="center" vertical="center" wrapText="1"/>
    </xf>
    <xf numFmtId="4" fontId="12" fillId="0" borderId="11" xfId="49" applyNumberFormat="1" applyFont="1" applyBorder="1" applyAlignment="1">
      <alignment horizontal="center" vertical="center" wrapText="1"/>
    </xf>
    <xf numFmtId="4" fontId="84" fillId="0" borderId="14" xfId="53" applyNumberFormat="1" applyFont="1" applyBorder="1" applyAlignment="1">
      <alignment vertical="center"/>
    </xf>
    <xf numFmtId="4" fontId="11" fillId="0" borderId="36" xfId="53" applyNumberFormat="1" applyFont="1" applyBorder="1" applyAlignment="1">
      <alignment vertical="center"/>
    </xf>
    <xf numFmtId="0" fontId="11" fillId="0" borderId="40" xfId="53" applyFont="1" applyBorder="1" applyAlignment="1">
      <alignment vertical="center"/>
    </xf>
    <xf numFmtId="0" fontId="16" fillId="0" borderId="69" xfId="53" applyFont="1" applyBorder="1" applyAlignment="1">
      <alignment vertical="center"/>
    </xf>
    <xf numFmtId="0" fontId="16" fillId="0" borderId="68" xfId="53" applyFont="1" applyBorder="1" applyAlignment="1">
      <alignment vertical="center"/>
    </xf>
    <xf numFmtId="0" fontId="16" fillId="0" borderId="30" xfId="53" applyFont="1" applyBorder="1" applyAlignment="1">
      <alignment vertical="center"/>
    </xf>
    <xf numFmtId="4" fontId="13" fillId="0" borderId="68" xfId="53" applyNumberFormat="1" applyFont="1" applyBorder="1" applyAlignment="1">
      <alignment horizontal="right" vertical="center"/>
    </xf>
    <xf numFmtId="4" fontId="13" fillId="0" borderId="27" xfId="53" applyNumberFormat="1" applyFont="1" applyBorder="1" applyAlignment="1">
      <alignment horizontal="right" vertical="center"/>
    </xf>
    <xf numFmtId="4" fontId="13" fillId="0" borderId="30" xfId="53" applyNumberFormat="1" applyFont="1" applyBorder="1" applyAlignment="1">
      <alignment horizontal="center" vertical="center"/>
    </xf>
    <xf numFmtId="4" fontId="113" fillId="0" borderId="14" xfId="53" applyNumberFormat="1" applyFont="1" applyBorder="1" applyAlignment="1">
      <alignment vertical="center"/>
    </xf>
    <xf numFmtId="4" fontId="149" fillId="0" borderId="10" xfId="53" applyNumberFormat="1" applyFont="1" applyBorder="1" applyAlignment="1">
      <alignment horizontal="right" vertical="center"/>
    </xf>
    <xf numFmtId="4" fontId="149" fillId="0" borderId="11" xfId="53" applyNumberFormat="1" applyFont="1" applyBorder="1" applyAlignment="1">
      <alignment horizontal="right" vertical="center"/>
    </xf>
    <xf numFmtId="0" fontId="146" fillId="0" borderId="0" xfId="0" applyFont="1" applyAlignment="1">
      <alignment vertical="center"/>
    </xf>
    <xf numFmtId="0" fontId="11" fillId="0" borderId="58" xfId="113" applyFont="1" applyBorder="1" applyAlignment="1">
      <alignment horizontal="center" vertical="center"/>
    </xf>
    <xf numFmtId="0" fontId="11" fillId="0" borderId="33" xfId="113" applyFont="1" applyBorder="1" applyAlignment="1">
      <alignment horizontal="center" vertical="center"/>
    </xf>
    <xf numFmtId="0" fontId="146" fillId="0" borderId="75" xfId="0" applyFont="1" applyBorder="1" applyAlignment="1">
      <alignment vertical="center"/>
    </xf>
    <xf numFmtId="0" fontId="13" fillId="0" borderId="29" xfId="0" applyFont="1" applyBorder="1" applyAlignment="1">
      <alignment horizontal="center"/>
    </xf>
    <xf numFmtId="4" fontId="11" fillId="0" borderId="62" xfId="0" applyNumberFormat="1" applyFont="1" applyBorder="1" applyAlignment="1">
      <alignment horizontal="right"/>
    </xf>
    <xf numFmtId="4" fontId="11" fillId="0" borderId="16" xfId="0" applyNumberFormat="1" applyFont="1" applyBorder="1" applyAlignment="1">
      <alignment horizontal="right"/>
    </xf>
    <xf numFmtId="4" fontId="13" fillId="0" borderId="29" xfId="0" applyNumberFormat="1" applyFont="1" applyBorder="1" applyAlignment="1">
      <alignment horizontal="right"/>
    </xf>
    <xf numFmtId="4" fontId="11" fillId="0" borderId="33" xfId="0" applyNumberFormat="1" applyFont="1" applyBorder="1"/>
    <xf numFmtId="4" fontId="11" fillId="0" borderId="14" xfId="0" applyNumberFormat="1" applyFont="1" applyBorder="1"/>
    <xf numFmtId="0" fontId="146" fillId="0" borderId="45" xfId="0" applyFont="1" applyBorder="1" applyAlignment="1">
      <alignment vertical="center"/>
    </xf>
    <xf numFmtId="0" fontId="146" fillId="0" borderId="33" xfId="0" applyFont="1" applyBorder="1" applyAlignment="1">
      <alignment vertical="center"/>
    </xf>
    <xf numFmtId="4" fontId="11" fillId="0" borderId="33" xfId="113" applyNumberFormat="1" applyFont="1" applyBorder="1" applyAlignment="1">
      <alignment vertical="center"/>
    </xf>
    <xf numFmtId="0" fontId="11" fillId="54" borderId="36" xfId="113" applyFont="1" applyFill="1" applyBorder="1" applyAlignment="1">
      <alignment horizontal="center" vertical="center"/>
    </xf>
    <xf numFmtId="0" fontId="11" fillId="54" borderId="36" xfId="113" applyFont="1" applyFill="1" applyBorder="1" applyAlignment="1">
      <alignment vertical="center"/>
    </xf>
    <xf numFmtId="4" fontId="11" fillId="54" borderId="36" xfId="113" applyNumberFormat="1" applyFont="1" applyFill="1" applyBorder="1" applyAlignment="1">
      <alignment vertical="center"/>
    </xf>
    <xf numFmtId="0" fontId="11" fillId="54" borderId="36" xfId="113" applyFont="1" applyFill="1" applyBorder="1" applyAlignment="1">
      <alignment horizontal="left" vertical="center"/>
    </xf>
    <xf numFmtId="4" fontId="84" fillId="0" borderId="15" xfId="113" applyNumberFormat="1" applyFont="1" applyBorder="1" applyAlignment="1">
      <alignment vertical="center"/>
    </xf>
    <xf numFmtId="4" fontId="84" fillId="0" borderId="14" xfId="113" applyNumberFormat="1" applyFont="1" applyBorder="1" applyAlignment="1">
      <alignment vertical="center"/>
    </xf>
    <xf numFmtId="0" fontId="11" fillId="54" borderId="79" xfId="113" applyFont="1" applyFill="1" applyBorder="1" applyAlignment="1">
      <alignment horizontal="center" vertical="center"/>
    </xf>
    <xf numFmtId="0" fontId="11" fillId="54" borderId="65" xfId="113" applyFont="1" applyFill="1" applyBorder="1" applyAlignment="1">
      <alignment horizontal="left" vertical="center"/>
    </xf>
    <xf numFmtId="4" fontId="11" fillId="0" borderId="35" xfId="113" applyNumberFormat="1" applyFont="1" applyBorder="1" applyAlignment="1">
      <alignment horizontal="right" vertical="center"/>
    </xf>
    <xf numFmtId="4" fontId="11" fillId="54" borderId="35" xfId="113" applyNumberFormat="1" applyFont="1" applyFill="1" applyBorder="1" applyAlignment="1">
      <alignment horizontal="right" vertical="center"/>
    </xf>
    <xf numFmtId="0" fontId="11" fillId="0" borderId="79" xfId="113" applyFont="1" applyBorder="1" applyAlignment="1">
      <alignment horizontal="center" vertical="center"/>
    </xf>
    <xf numFmtId="0" fontId="84" fillId="0" borderId="36" xfId="113" applyFont="1" applyBorder="1" applyAlignment="1">
      <alignment horizontal="center" vertical="center"/>
    </xf>
    <xf numFmtId="0" fontId="84" fillId="0" borderId="36" xfId="113" applyFont="1" applyBorder="1" applyAlignment="1">
      <alignment vertical="center"/>
    </xf>
    <xf numFmtId="4" fontId="84" fillId="0" borderId="36" xfId="113" applyNumberFormat="1" applyFont="1" applyBorder="1" applyAlignment="1">
      <alignment vertical="center"/>
    </xf>
    <xf numFmtId="4" fontId="11" fillId="54" borderId="35" xfId="113" applyNumberFormat="1" applyFont="1" applyFill="1" applyBorder="1" applyAlignment="1">
      <alignment vertical="center"/>
    </xf>
    <xf numFmtId="4" fontId="17" fillId="0" borderId="15" xfId="113" applyNumberFormat="1" applyFont="1" applyBorder="1" applyAlignment="1">
      <alignment vertical="center"/>
    </xf>
    <xf numFmtId="4" fontId="17" fillId="0" borderId="14" xfId="113" applyNumberFormat="1" applyFont="1" applyBorder="1" applyAlignment="1">
      <alignment vertical="center"/>
    </xf>
    <xf numFmtId="4" fontId="12" fillId="0" borderId="15" xfId="113" applyNumberFormat="1" applyFont="1" applyBorder="1" applyAlignment="1">
      <alignment vertical="center"/>
    </xf>
    <xf numFmtId="49" fontId="17" fillId="0" borderId="15" xfId="113" applyNumberFormat="1" applyFont="1" applyBorder="1" applyAlignment="1">
      <alignment horizontal="center" vertical="center"/>
    </xf>
    <xf numFmtId="0" fontId="17" fillId="52" borderId="15" xfId="113" applyFont="1" applyFill="1" applyBorder="1" applyAlignment="1">
      <alignment horizontal="center" vertical="center"/>
    </xf>
    <xf numFmtId="0" fontId="17" fillId="0" borderId="15" xfId="113" applyFont="1" applyBorder="1" applyAlignment="1">
      <alignment vertical="center"/>
    </xf>
    <xf numFmtId="4" fontId="17" fillId="0" borderId="15" xfId="113" applyNumberFormat="1" applyFont="1" applyBorder="1" applyAlignment="1">
      <alignment horizontal="right"/>
    </xf>
    <xf numFmtId="49" fontId="17" fillId="0" borderId="14" xfId="113" applyNumberFormat="1" applyFont="1" applyBorder="1" applyAlignment="1">
      <alignment horizontal="center" vertical="center"/>
    </xf>
    <xf numFmtId="0" fontId="17" fillId="0" borderId="14" xfId="113" applyFont="1" applyBorder="1" applyAlignment="1">
      <alignment vertical="center" wrapText="1"/>
    </xf>
    <xf numFmtId="4" fontId="17" fillId="0" borderId="14" xfId="113" applyNumberFormat="1" applyFont="1" applyBorder="1" applyAlignment="1">
      <alignment horizontal="right"/>
    </xf>
    <xf numFmtId="49" fontId="17" fillId="0" borderId="14" xfId="113" applyNumberFormat="1" applyFont="1" applyBorder="1" applyAlignment="1">
      <alignment horizontal="center" vertical="center" wrapText="1"/>
    </xf>
    <xf numFmtId="4" fontId="12" fillId="0" borderId="15" xfId="113" applyNumberFormat="1" applyFont="1" applyBorder="1" applyAlignment="1">
      <alignment horizontal="right" vertical="center"/>
    </xf>
    <xf numFmtId="0" fontId="85" fillId="0" borderId="0" xfId="116" applyFont="1"/>
    <xf numFmtId="0" fontId="12" fillId="61" borderId="12" xfId="116" applyFont="1" applyFill="1" applyBorder="1" applyAlignment="1">
      <alignment horizontal="center" vertical="center"/>
    </xf>
    <xf numFmtId="0" fontId="12" fillId="61" borderId="10" xfId="116" applyFont="1" applyFill="1" applyBorder="1" applyAlignment="1">
      <alignment horizontal="center" vertical="center"/>
    </xf>
    <xf numFmtId="0" fontId="12" fillId="61" borderId="10" xfId="116" applyFont="1" applyFill="1" applyBorder="1" applyAlignment="1">
      <alignment horizontal="center" vertical="center" wrapText="1"/>
    </xf>
    <xf numFmtId="0" fontId="12" fillId="61" borderId="11" xfId="116" applyFont="1" applyFill="1" applyBorder="1" applyAlignment="1">
      <alignment horizontal="center" vertical="center"/>
    </xf>
    <xf numFmtId="0" fontId="83" fillId="0" borderId="60" xfId="116" applyFont="1" applyBorder="1" applyAlignment="1">
      <alignment vertical="center" wrapText="1"/>
    </xf>
    <xf numFmtId="0" fontId="97" fillId="0" borderId="15" xfId="116" applyFont="1" applyBorder="1" applyAlignment="1">
      <alignment horizontal="center" vertical="center"/>
    </xf>
    <xf numFmtId="4" fontId="12" fillId="0" borderId="15" xfId="116" applyNumberFormat="1" applyFont="1" applyBorder="1" applyAlignment="1">
      <alignment horizontal="right" vertical="center"/>
    </xf>
    <xf numFmtId="4" fontId="17" fillId="0" borderId="15" xfId="116" applyNumberFormat="1" applyFont="1" applyBorder="1" applyAlignment="1">
      <alignment horizontal="right" vertical="center"/>
    </xf>
    <xf numFmtId="4" fontId="17" fillId="0" borderId="38" xfId="116" applyNumberFormat="1" applyFont="1" applyBorder="1" applyAlignment="1">
      <alignment horizontal="right" vertical="center"/>
    </xf>
    <xf numFmtId="0" fontId="83" fillId="0" borderId="52" xfId="116" applyFont="1" applyBorder="1" applyAlignment="1">
      <alignment vertical="center" wrapText="1"/>
    </xf>
    <xf numFmtId="0" fontId="97" fillId="0" borderId="14" xfId="116" applyFont="1" applyBorder="1" applyAlignment="1">
      <alignment horizontal="center" vertical="center"/>
    </xf>
    <xf numFmtId="4" fontId="12" fillId="0" borderId="14" xfId="116" applyNumberFormat="1" applyFont="1" applyBorder="1" applyAlignment="1">
      <alignment horizontal="right" vertical="center"/>
    </xf>
    <xf numFmtId="4" fontId="17" fillId="0" borderId="14" xfId="116" applyNumberFormat="1" applyFont="1" applyBorder="1" applyAlignment="1">
      <alignment horizontal="right" vertical="center"/>
    </xf>
    <xf numFmtId="4" fontId="17" fillId="0" borderId="39" xfId="116" applyNumberFormat="1" applyFont="1" applyBorder="1" applyAlignment="1">
      <alignment horizontal="right" vertical="center"/>
    </xf>
    <xf numFmtId="0" fontId="12" fillId="0" borderId="14" xfId="116" applyFont="1" applyBorder="1" applyAlignment="1">
      <alignment horizontal="right" vertical="center"/>
    </xf>
    <xf numFmtId="4" fontId="97" fillId="0" borderId="14" xfId="116" applyNumberFormat="1" applyFont="1" applyBorder="1" applyAlignment="1">
      <alignment horizontal="right" vertical="center"/>
    </xf>
    <xf numFmtId="0" fontId="83" fillId="0" borderId="14" xfId="116" applyFont="1" applyBorder="1" applyAlignment="1">
      <alignment horizontal="center" vertical="center"/>
    </xf>
    <xf numFmtId="4" fontId="83" fillId="0" borderId="39" xfId="116" applyNumberFormat="1" applyFont="1" applyBorder="1" applyAlignment="1">
      <alignment horizontal="right" vertical="center"/>
    </xf>
    <xf numFmtId="0" fontId="12" fillId="0" borderId="14" xfId="116" applyFont="1" applyBorder="1" applyAlignment="1">
      <alignment horizontal="center" vertical="center"/>
    </xf>
    <xf numFmtId="0" fontId="17" fillId="0" borderId="14" xfId="116" applyFont="1" applyBorder="1" applyAlignment="1">
      <alignment horizontal="center" vertical="center"/>
    </xf>
    <xf numFmtId="0" fontId="17" fillId="0" borderId="52" xfId="116" applyFont="1" applyBorder="1" applyAlignment="1">
      <alignment vertical="center" wrapText="1"/>
    </xf>
    <xf numFmtId="0" fontId="17" fillId="0" borderId="79" xfId="116" applyFont="1" applyBorder="1" applyAlignment="1">
      <alignment vertical="center" wrapText="1"/>
    </xf>
    <xf numFmtId="0" fontId="12" fillId="0" borderId="36" xfId="116" applyFont="1" applyBorder="1" applyAlignment="1">
      <alignment horizontal="center" vertical="center"/>
    </xf>
    <xf numFmtId="4" fontId="12" fillId="0" borderId="36" xfId="116" applyNumberFormat="1" applyFont="1" applyBorder="1" applyAlignment="1">
      <alignment horizontal="right" vertical="center"/>
    </xf>
    <xf numFmtId="0" fontId="17" fillId="0" borderId="36" xfId="116" applyFont="1" applyBorder="1" applyAlignment="1">
      <alignment horizontal="center" vertical="center"/>
    </xf>
    <xf numFmtId="4" fontId="17" fillId="0" borderId="37" xfId="116" applyNumberFormat="1" applyFont="1" applyBorder="1" applyAlignment="1">
      <alignment horizontal="right" vertical="center"/>
    </xf>
    <xf numFmtId="4" fontId="12" fillId="61" borderId="10" xfId="116" applyNumberFormat="1" applyFont="1" applyFill="1" applyBorder="1" applyAlignment="1">
      <alignment horizontal="right" vertical="center"/>
    </xf>
    <xf numFmtId="4" fontId="17" fillId="61" borderId="10" xfId="116" applyNumberFormat="1" applyFont="1" applyFill="1" applyBorder="1" applyAlignment="1">
      <alignment horizontal="right" vertical="center"/>
    </xf>
    <xf numFmtId="4" fontId="17" fillId="61" borderId="11" xfId="116" applyNumberFormat="1" applyFont="1" applyFill="1" applyBorder="1" applyAlignment="1">
      <alignment horizontal="right" vertical="center"/>
    </xf>
    <xf numFmtId="4" fontId="97" fillId="0" borderId="15" xfId="116" applyNumberFormat="1" applyFont="1" applyBorder="1" applyAlignment="1">
      <alignment horizontal="right" vertical="center"/>
    </xf>
    <xf numFmtId="0" fontId="17" fillId="0" borderId="15" xfId="116" applyFont="1" applyBorder="1" applyAlignment="1">
      <alignment horizontal="center" vertical="center"/>
    </xf>
    <xf numFmtId="0" fontId="17" fillId="0" borderId="38" xfId="116" applyFont="1" applyBorder="1" applyAlignment="1">
      <alignment horizontal="center" vertical="center"/>
    </xf>
    <xf numFmtId="0" fontId="17" fillId="0" borderId="39" xfId="116" applyFont="1" applyBorder="1" applyAlignment="1">
      <alignment horizontal="center" vertical="center"/>
    </xf>
    <xf numFmtId="0" fontId="17" fillId="0" borderId="52" xfId="116" applyFont="1" applyBorder="1" applyAlignment="1">
      <alignment horizontal="left" vertical="center" wrapText="1"/>
    </xf>
    <xf numFmtId="0" fontId="12" fillId="0" borderId="14" xfId="116" applyFont="1" applyBorder="1" applyAlignment="1">
      <alignment horizontal="center" vertical="center" wrapText="1"/>
    </xf>
    <xf numFmtId="0" fontId="12" fillId="0" borderId="36" xfId="116" applyFont="1" applyBorder="1" applyAlignment="1">
      <alignment horizontal="center" vertical="center" wrapText="1"/>
    </xf>
    <xf numFmtId="4" fontId="97" fillId="0" borderId="36" xfId="116" applyNumberFormat="1" applyFont="1" applyBorder="1" applyAlignment="1">
      <alignment horizontal="right" vertical="center"/>
    </xf>
    <xf numFmtId="0" fontId="17" fillId="0" borderId="37" xfId="116" applyFont="1" applyBorder="1" applyAlignment="1">
      <alignment horizontal="center" vertical="center"/>
    </xf>
    <xf numFmtId="16" fontId="17" fillId="0" borderId="0" xfId="117" applyNumberFormat="1" applyFont="1" applyAlignment="1">
      <alignment vertical="center"/>
    </xf>
    <xf numFmtId="49" fontId="17" fillId="0" borderId="0" xfId="117" applyNumberFormat="1" applyFont="1" applyAlignment="1">
      <alignment horizontal="center" vertical="center"/>
    </xf>
    <xf numFmtId="4" fontId="17" fillId="0" borderId="0" xfId="117" applyNumberFormat="1" applyFont="1" applyAlignment="1">
      <alignment vertical="center"/>
    </xf>
    <xf numFmtId="10" fontId="17" fillId="0" borderId="0" xfId="117" applyNumberFormat="1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14" fontId="17" fillId="0" borderId="0" xfId="113" applyNumberFormat="1" applyFont="1" applyAlignment="1">
      <alignment horizontal="center" vertical="center"/>
    </xf>
    <xf numFmtId="0" fontId="17" fillId="0" borderId="0" xfId="113" applyFont="1" applyAlignment="1">
      <alignment horizontal="center" vertical="center"/>
    </xf>
    <xf numFmtId="4" fontId="17" fillId="0" borderId="15" xfId="0" applyNumberFormat="1" applyFont="1" applyBorder="1"/>
    <xf numFmtId="0" fontId="17" fillId="0" borderId="6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4" fontId="17" fillId="0" borderId="39" xfId="0" applyNumberFormat="1" applyFont="1" applyBorder="1" applyAlignment="1">
      <alignment vertical="center"/>
    </xf>
    <xf numFmtId="4" fontId="17" fillId="0" borderId="17" xfId="0" applyNumberFormat="1" applyFont="1" applyBorder="1" applyAlignment="1">
      <alignment vertical="center"/>
    </xf>
    <xf numFmtId="0" fontId="17" fillId="0" borderId="16" xfId="113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left" vertical="center" wrapText="1"/>
    </xf>
    <xf numFmtId="4" fontId="17" fillId="0" borderId="66" xfId="0" applyNumberFormat="1" applyFont="1" applyBorder="1" applyAlignment="1">
      <alignment vertical="center"/>
    </xf>
    <xf numFmtId="0" fontId="11" fillId="0" borderId="0" xfId="0" applyFont="1" applyAlignment="1">
      <alignment vertical="top" wrapText="1"/>
    </xf>
    <xf numFmtId="4" fontId="17" fillId="0" borderId="0" xfId="0" applyNumberFormat="1" applyFont="1"/>
    <xf numFmtId="4" fontId="17" fillId="0" borderId="35" xfId="0" applyNumberFormat="1" applyFont="1" applyBorder="1" applyAlignment="1">
      <alignment vertical="center"/>
    </xf>
    <xf numFmtId="0" fontId="17" fillId="0" borderId="58" xfId="0" applyFont="1" applyBorder="1" applyAlignment="1">
      <alignment horizontal="center" vertical="center"/>
    </xf>
    <xf numFmtId="0" fontId="17" fillId="0" borderId="59" xfId="0" applyFont="1" applyBorder="1" applyAlignment="1">
      <alignment horizontal="left" vertical="center" wrapText="1"/>
    </xf>
    <xf numFmtId="0" fontId="17" fillId="0" borderId="80" xfId="0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0" fontId="17" fillId="0" borderId="73" xfId="0" applyFont="1" applyBorder="1" applyAlignment="1">
      <alignment horizontal="left" vertical="center" wrapText="1"/>
    </xf>
    <xf numFmtId="4" fontId="17" fillId="0" borderId="27" xfId="0" applyNumberFormat="1" applyFont="1" applyBorder="1"/>
    <xf numFmtId="4" fontId="17" fillId="0" borderId="41" xfId="0" applyNumberFormat="1" applyFont="1" applyBorder="1"/>
    <xf numFmtId="4" fontId="17" fillId="0" borderId="27" xfId="0" applyNumberFormat="1" applyFont="1" applyBorder="1" applyAlignment="1">
      <alignment vertical="center"/>
    </xf>
    <xf numFmtId="4" fontId="17" fillId="51" borderId="68" xfId="0" applyNumberFormat="1" applyFont="1" applyFill="1" applyBorder="1" applyAlignment="1">
      <alignment vertical="center"/>
    </xf>
    <xf numFmtId="4" fontId="17" fillId="0" borderId="66" xfId="0" applyNumberFormat="1" applyFont="1" applyBorder="1" applyAlignment="1">
      <alignment horizontal="right"/>
    </xf>
    <xf numFmtId="4" fontId="55" fillId="0" borderId="33" xfId="0" applyNumberFormat="1" applyFont="1" applyBorder="1" applyAlignment="1">
      <alignment horizontal="right" vertical="center"/>
    </xf>
    <xf numFmtId="4" fontId="52" fillId="0" borderId="33" xfId="0" applyNumberFormat="1" applyFont="1" applyBorder="1"/>
    <xf numFmtId="4" fontId="52" fillId="0" borderId="17" xfId="0" applyNumberFormat="1" applyFont="1" applyBorder="1"/>
    <xf numFmtId="14" fontId="17" fillId="0" borderId="17" xfId="113" applyNumberFormat="1" applyFont="1" applyBorder="1" applyAlignment="1">
      <alignment horizontal="center" vertical="center"/>
    </xf>
    <xf numFmtId="4" fontId="17" fillId="0" borderId="55" xfId="0" applyNumberFormat="1" applyFont="1" applyBorder="1" applyAlignment="1">
      <alignment vertical="center"/>
    </xf>
    <xf numFmtId="4" fontId="17" fillId="0" borderId="81" xfId="0" applyNumberFormat="1" applyFont="1" applyBorder="1" applyAlignment="1">
      <alignment vertical="center"/>
    </xf>
    <xf numFmtId="0" fontId="17" fillId="0" borderId="17" xfId="113" applyFont="1" applyBorder="1" applyAlignment="1">
      <alignment horizontal="center" vertical="center"/>
    </xf>
    <xf numFmtId="4" fontId="17" fillId="0" borderId="83" xfId="0" applyNumberFormat="1" applyFont="1" applyBorder="1" applyAlignment="1">
      <alignment vertical="center"/>
    </xf>
    <xf numFmtId="4" fontId="17" fillId="0" borderId="83" xfId="0" applyNumberFormat="1" applyFont="1" applyBorder="1" applyAlignment="1">
      <alignment horizontal="right"/>
    </xf>
    <xf numFmtId="0" fontId="17" fillId="51" borderId="26" xfId="0" applyFont="1" applyFill="1" applyBorder="1" applyAlignment="1">
      <alignment horizontal="left" vertical="center"/>
    </xf>
    <xf numFmtId="0" fontId="17" fillId="51" borderId="68" xfId="0" applyFont="1" applyFill="1" applyBorder="1" applyAlignment="1">
      <alignment horizontal="left" vertical="center"/>
    </xf>
    <xf numFmtId="4" fontId="17" fillId="51" borderId="27" xfId="0" applyNumberFormat="1" applyFont="1" applyFill="1" applyBorder="1" applyAlignment="1">
      <alignment vertical="center"/>
    </xf>
    <xf numFmtId="0" fontId="12" fillId="51" borderId="51" xfId="0" applyFont="1" applyFill="1" applyBorder="1" applyAlignment="1">
      <alignment horizontal="left" vertical="center"/>
    </xf>
    <xf numFmtId="0" fontId="12" fillId="51" borderId="75" xfId="0" applyFont="1" applyFill="1" applyBorder="1" applyAlignment="1">
      <alignment horizontal="left" vertical="center"/>
    </xf>
    <xf numFmtId="4" fontId="12" fillId="51" borderId="33" xfId="0" applyNumberFormat="1" applyFont="1" applyFill="1" applyBorder="1" applyAlignment="1">
      <alignment vertical="center"/>
    </xf>
    <xf numFmtId="4" fontId="12" fillId="51" borderId="34" xfId="0" applyNumberFormat="1" applyFont="1" applyFill="1" applyBorder="1" applyAlignment="1">
      <alignment vertical="center"/>
    </xf>
    <xf numFmtId="4" fontId="12" fillId="51" borderId="75" xfId="0" applyNumberFormat="1" applyFont="1" applyFill="1" applyBorder="1" applyAlignment="1">
      <alignment vertical="center"/>
    </xf>
    <xf numFmtId="0" fontId="17" fillId="51" borderId="68" xfId="0" applyFont="1" applyFill="1" applyBorder="1" applyAlignment="1">
      <alignment vertical="center"/>
    </xf>
    <xf numFmtId="0" fontId="17" fillId="51" borderId="81" xfId="0" applyFont="1" applyFill="1" applyBorder="1" applyAlignment="1">
      <alignment vertical="center"/>
    </xf>
    <xf numFmtId="0" fontId="12" fillId="51" borderId="55" xfId="0" applyFont="1" applyFill="1" applyBorder="1" applyAlignment="1">
      <alignment horizontal="left" vertical="center"/>
    </xf>
    <xf numFmtId="0" fontId="17" fillId="51" borderId="40" xfId="0" applyFont="1" applyFill="1" applyBorder="1" applyAlignment="1">
      <alignment horizontal="left"/>
    </xf>
    <xf numFmtId="0" fontId="17" fillId="51" borderId="27" xfId="0" applyFont="1" applyFill="1" applyBorder="1" applyAlignment="1">
      <alignment horizontal="left"/>
    </xf>
    <xf numFmtId="4" fontId="17" fillId="51" borderId="27" xfId="0" applyNumberFormat="1" applyFont="1" applyFill="1" applyBorder="1"/>
    <xf numFmtId="0" fontId="17" fillId="0" borderId="80" xfId="0" applyFont="1" applyBorder="1" applyAlignment="1">
      <alignment horizontal="center"/>
    </xf>
    <xf numFmtId="0" fontId="17" fillId="0" borderId="49" xfId="0" applyFont="1" applyBorder="1" applyAlignment="1">
      <alignment horizontal="center" vertical="center"/>
    </xf>
    <xf numFmtId="0" fontId="17" fillId="0" borderId="73" xfId="0" applyFont="1" applyBorder="1"/>
    <xf numFmtId="0" fontId="12" fillId="51" borderId="58" xfId="0" applyFont="1" applyFill="1" applyBorder="1" applyAlignment="1">
      <alignment horizontal="left"/>
    </xf>
    <xf numFmtId="0" fontId="12" fillId="51" borderId="33" xfId="0" applyFont="1" applyFill="1" applyBorder="1" applyAlignment="1">
      <alignment horizontal="left"/>
    </xf>
    <xf numFmtId="4" fontId="12" fillId="51" borderId="33" xfId="0" applyNumberFormat="1" applyFont="1" applyFill="1" applyBorder="1"/>
    <xf numFmtId="0" fontId="12" fillId="51" borderId="26" xfId="0" applyFont="1" applyFill="1" applyBorder="1" applyAlignment="1">
      <alignment horizontal="left" vertical="center"/>
    </xf>
    <xf numFmtId="0" fontId="12" fillId="51" borderId="68" xfId="0" applyFont="1" applyFill="1" applyBorder="1" applyAlignment="1">
      <alignment horizontal="left" vertical="center"/>
    </xf>
    <xf numFmtId="0" fontId="12" fillId="51" borderId="81" xfId="0" applyFont="1" applyFill="1" applyBorder="1" applyAlignment="1">
      <alignment horizontal="left" vertical="center"/>
    </xf>
    <xf numFmtId="0" fontId="17" fillId="51" borderId="68" xfId="0" applyFont="1" applyFill="1" applyBorder="1" applyAlignment="1">
      <alignment horizontal="center" vertical="center"/>
    </xf>
    <xf numFmtId="0" fontId="17" fillId="51" borderId="81" xfId="0" applyFont="1" applyFill="1" applyBorder="1" applyAlignment="1">
      <alignment horizontal="left" vertical="center"/>
    </xf>
    <xf numFmtId="0" fontId="12" fillId="51" borderId="58" xfId="0" applyFont="1" applyFill="1" applyBorder="1"/>
    <xf numFmtId="0" fontId="12" fillId="51" borderId="59" xfId="0" applyFont="1" applyFill="1" applyBorder="1" applyAlignment="1">
      <alignment horizontal="center" vertical="center"/>
    </xf>
    <xf numFmtId="4" fontId="12" fillId="51" borderId="34" xfId="0" applyNumberFormat="1" applyFont="1" applyFill="1" applyBorder="1"/>
    <xf numFmtId="0" fontId="17" fillId="50" borderId="26" xfId="0" applyFont="1" applyFill="1" applyBorder="1"/>
    <xf numFmtId="0" fontId="17" fillId="50" borderId="68" xfId="0" applyFont="1" applyFill="1" applyBorder="1" applyAlignment="1">
      <alignment horizontal="center" vertical="center"/>
    </xf>
    <xf numFmtId="0" fontId="17" fillId="50" borderId="68" xfId="0" applyFont="1" applyFill="1" applyBorder="1"/>
    <xf numFmtId="0" fontId="55" fillId="50" borderId="68" xfId="0" applyFont="1" applyFill="1" applyBorder="1"/>
    <xf numFmtId="0" fontId="55" fillId="50" borderId="68" xfId="0" applyFont="1" applyFill="1" applyBorder="1" applyAlignment="1">
      <alignment horizontal="center" vertical="center"/>
    </xf>
    <xf numFmtId="0" fontId="12" fillId="50" borderId="51" xfId="0" applyFont="1" applyFill="1" applyBorder="1"/>
    <xf numFmtId="0" fontId="12" fillId="50" borderId="75" xfId="0" applyFont="1" applyFill="1" applyBorder="1" applyAlignment="1">
      <alignment horizontal="center" vertical="center"/>
    </xf>
    <xf numFmtId="0" fontId="12" fillId="50" borderId="75" xfId="0" applyFont="1" applyFill="1" applyBorder="1"/>
    <xf numFmtId="4" fontId="12" fillId="50" borderId="33" xfId="0" applyNumberFormat="1" applyFont="1" applyFill="1" applyBorder="1" applyAlignment="1">
      <alignment horizontal="right"/>
    </xf>
    <xf numFmtId="4" fontId="12" fillId="50" borderId="34" xfId="0" applyNumberFormat="1" applyFont="1" applyFill="1" applyBorder="1" applyAlignment="1">
      <alignment horizontal="right"/>
    </xf>
    <xf numFmtId="4" fontId="17" fillId="50" borderId="27" xfId="0" applyNumberFormat="1" applyFont="1" applyFill="1" applyBorder="1"/>
    <xf numFmtId="4" fontId="12" fillId="51" borderId="76" xfId="0" applyNumberFormat="1" applyFont="1" applyFill="1" applyBorder="1" applyAlignment="1">
      <alignment vertical="center"/>
    </xf>
    <xf numFmtId="0" fontId="55" fillId="0" borderId="35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5" xfId="0" applyFont="1" applyBorder="1" applyAlignment="1">
      <alignment vertical="center"/>
    </xf>
    <xf numFmtId="14" fontId="55" fillId="0" borderId="35" xfId="0" applyNumberFormat="1" applyFont="1" applyBorder="1" applyAlignment="1">
      <alignment horizontal="center" vertical="center"/>
    </xf>
    <xf numFmtId="0" fontId="55" fillId="0" borderId="31" xfId="0" applyFont="1" applyBorder="1" applyAlignment="1">
      <alignment horizontal="center" vertical="center"/>
    </xf>
    <xf numFmtId="4" fontId="17" fillId="0" borderId="42" xfId="0" applyNumberFormat="1" applyFont="1" applyBorder="1" applyAlignment="1">
      <alignment vertical="center"/>
    </xf>
    <xf numFmtId="0" fontId="55" fillId="0" borderId="79" xfId="0" applyFont="1" applyBorder="1" applyAlignment="1">
      <alignment horizontal="center"/>
    </xf>
    <xf numFmtId="4" fontId="17" fillId="0" borderId="37" xfId="0" applyNumberFormat="1" applyFont="1" applyBorder="1"/>
    <xf numFmtId="4" fontId="52" fillId="0" borderId="34" xfId="0" applyNumberFormat="1" applyFont="1" applyBorder="1"/>
    <xf numFmtId="0" fontId="17" fillId="0" borderId="16" xfId="0" applyFont="1" applyBorder="1" applyAlignment="1">
      <alignment horizontal="left"/>
    </xf>
    <xf numFmtId="0" fontId="117" fillId="0" borderId="0" xfId="152" applyFont="1"/>
    <xf numFmtId="0" fontId="83" fillId="0" borderId="0" xfId="152" applyFont="1" applyAlignment="1">
      <alignment horizontal="left" vertical="center" wrapText="1"/>
    </xf>
    <xf numFmtId="4" fontId="83" fillId="0" borderId="0" xfId="152" applyNumberFormat="1" applyFont="1" applyAlignment="1">
      <alignment horizontal="right" vertical="center" wrapText="1"/>
    </xf>
    <xf numFmtId="0" fontId="85" fillId="0" borderId="0" xfId="153" applyFont="1" applyAlignment="1">
      <alignment vertical="center"/>
    </xf>
    <xf numFmtId="49" fontId="86" fillId="0" borderId="0" xfId="152" applyNumberFormat="1" applyFont="1" applyAlignment="1">
      <alignment horizontal="right" vertical="center"/>
    </xf>
    <xf numFmtId="4" fontId="85" fillId="0" borderId="0" xfId="152" applyNumberFormat="1" applyFont="1" applyAlignment="1">
      <alignment horizontal="right" vertical="center" wrapText="1"/>
    </xf>
    <xf numFmtId="0" fontId="117" fillId="0" borderId="0" xfId="152" applyFont="1" applyAlignment="1">
      <alignment horizontal="right" vertical="center"/>
    </xf>
    <xf numFmtId="0" fontId="117" fillId="0" borderId="0" xfId="152" applyFont="1" applyAlignment="1">
      <alignment horizontal="center"/>
    </xf>
    <xf numFmtId="0" fontId="117" fillId="0" borderId="0" xfId="152" applyFont="1" applyAlignment="1">
      <alignment horizontal="left" vertical="center" wrapText="1"/>
    </xf>
    <xf numFmtId="0" fontId="117" fillId="0" borderId="0" xfId="152" applyFont="1" applyAlignment="1">
      <alignment vertical="center"/>
    </xf>
    <xf numFmtId="0" fontId="140" fillId="56" borderId="16" xfId="152" applyFont="1" applyFill="1" applyBorder="1" applyAlignment="1">
      <alignment vertical="center"/>
    </xf>
    <xf numFmtId="0" fontId="97" fillId="56" borderId="36" xfId="152" applyFont="1" applyFill="1" applyBorder="1" applyAlignment="1">
      <alignment horizontal="center" vertical="center" wrapText="1"/>
    </xf>
    <xf numFmtId="4" fontId="97" fillId="56" borderId="36" xfId="152" applyNumberFormat="1" applyFont="1" applyFill="1" applyBorder="1" applyAlignment="1">
      <alignment horizontal="center" vertical="center" wrapText="1"/>
    </xf>
    <xf numFmtId="0" fontId="1" fillId="0" borderId="0" xfId="152"/>
    <xf numFmtId="0" fontId="1" fillId="0" borderId="0" xfId="152" applyAlignment="1">
      <alignment wrapText="1"/>
    </xf>
    <xf numFmtId="0" fontId="1" fillId="0" borderId="0" xfId="152" applyAlignment="1">
      <alignment vertical="center"/>
    </xf>
    <xf numFmtId="49" fontId="84" fillId="0" borderId="0" xfId="152" applyNumberFormat="1" applyFont="1" applyAlignment="1">
      <alignment horizontal="center" vertical="center" wrapText="1"/>
    </xf>
    <xf numFmtId="4" fontId="85" fillId="0" borderId="0" xfId="152" applyNumberFormat="1" applyFont="1" applyAlignment="1">
      <alignment horizontal="right" vertical="center"/>
    </xf>
    <xf numFmtId="4" fontId="84" fillId="0" borderId="0" xfId="152" applyNumberFormat="1" applyFont="1" applyAlignment="1">
      <alignment horizontal="right" vertical="center"/>
    </xf>
    <xf numFmtId="0" fontId="97" fillId="56" borderId="14" xfId="152" applyFont="1" applyFill="1" applyBorder="1" applyAlignment="1">
      <alignment horizontal="center" vertical="center"/>
    </xf>
    <xf numFmtId="0" fontId="97" fillId="56" borderId="14" xfId="152" applyFont="1" applyFill="1" applyBorder="1" applyAlignment="1">
      <alignment horizontal="center" vertical="center" wrapText="1"/>
    </xf>
    <xf numFmtId="4" fontId="97" fillId="56" borderId="14" xfId="152" applyNumberFormat="1" applyFont="1" applyFill="1" applyBorder="1" applyAlignment="1">
      <alignment horizontal="center" vertical="center" wrapText="1"/>
    </xf>
    <xf numFmtId="4" fontId="98" fillId="57" borderId="14" xfId="152" applyNumberFormat="1" applyFont="1" applyFill="1" applyBorder="1" applyAlignment="1">
      <alignment horizontal="right" vertical="center"/>
    </xf>
    <xf numFmtId="4" fontId="98" fillId="57" borderId="47" xfId="152" applyNumberFormat="1" applyFont="1" applyFill="1" applyBorder="1" applyAlignment="1">
      <alignment horizontal="right" vertical="center"/>
    </xf>
    <xf numFmtId="0" fontId="141" fillId="0" borderId="0" xfId="152" applyFont="1"/>
    <xf numFmtId="0" fontId="141" fillId="0" borderId="0" xfId="152" applyFont="1" applyAlignment="1">
      <alignment horizontal="center"/>
    </xf>
    <xf numFmtId="0" fontId="141" fillId="0" borderId="0" xfId="152" applyFont="1" applyAlignment="1">
      <alignment horizontal="left" vertical="center" wrapText="1"/>
    </xf>
    <xf numFmtId="0" fontId="141" fillId="0" borderId="0" xfId="152" applyFont="1" applyAlignment="1">
      <alignment vertical="center"/>
    </xf>
    <xf numFmtId="0" fontId="117" fillId="0" borderId="0" xfId="152" applyFont="1" applyAlignment="1">
      <alignment horizontal="right" wrapText="1"/>
    </xf>
    <xf numFmtId="0" fontId="98" fillId="57" borderId="14" xfId="152" applyFont="1" applyFill="1" applyBorder="1" applyAlignment="1">
      <alignment vertical="center"/>
    </xf>
    <xf numFmtId="0" fontId="100" fillId="0" borderId="0" xfId="152" applyFont="1"/>
    <xf numFmtId="0" fontId="98" fillId="57" borderId="14" xfId="152" applyFont="1" applyFill="1" applyBorder="1" applyAlignment="1">
      <alignment vertical="center" wrapText="1"/>
    </xf>
    <xf numFmtId="0" fontId="84" fillId="0" borderId="0" xfId="152" applyFont="1"/>
    <xf numFmtId="0" fontId="142" fillId="0" borderId="14" xfId="152" applyFont="1" applyBorder="1" applyAlignment="1">
      <alignment horizontal="center" vertical="center"/>
    </xf>
    <xf numFmtId="0" fontId="99" fillId="57" borderId="14" xfId="152" applyFont="1" applyFill="1" applyBorder="1" applyAlignment="1">
      <alignment horizontal="left" vertical="center" wrapText="1"/>
    </xf>
    <xf numFmtId="4" fontId="142" fillId="0" borderId="14" xfId="152" applyNumberFormat="1" applyFont="1" applyBorder="1" applyAlignment="1">
      <alignment horizontal="right" vertical="center"/>
    </xf>
    <xf numFmtId="0" fontId="84" fillId="0" borderId="14" xfId="152" applyFont="1" applyBorder="1" applyAlignment="1">
      <alignment horizontal="center" vertical="center"/>
    </xf>
    <xf numFmtId="0" fontId="84" fillId="0" borderId="14" xfId="152" applyFont="1" applyBorder="1" applyAlignment="1">
      <alignment horizontal="left" vertical="center" wrapText="1"/>
    </xf>
    <xf numFmtId="4" fontId="84" fillId="0" borderId="14" xfId="152" applyNumberFormat="1" applyFont="1" applyBorder="1" applyAlignment="1">
      <alignment vertical="center"/>
    </xf>
    <xf numFmtId="0" fontId="11" fillId="0" borderId="14" xfId="152" applyFont="1" applyBorder="1" applyAlignment="1">
      <alignment horizontal="center" vertical="center"/>
    </xf>
    <xf numFmtId="0" fontId="11" fillId="0" borderId="14" xfId="152" applyFont="1" applyBorder="1" applyAlignment="1">
      <alignment horizontal="left" vertical="center" wrapText="1"/>
    </xf>
    <xf numFmtId="4" fontId="142" fillId="57" borderId="14" xfId="152" applyNumberFormat="1" applyFont="1" applyFill="1" applyBorder="1" applyAlignment="1">
      <alignment horizontal="right" vertical="center"/>
    </xf>
    <xf numFmtId="4" fontId="98" fillId="57" borderId="36" xfId="152" applyNumberFormat="1" applyFont="1" applyFill="1" applyBorder="1" applyAlignment="1">
      <alignment horizontal="right" vertical="center"/>
    </xf>
    <xf numFmtId="0" fontId="143" fillId="0" borderId="14" xfId="153" applyFont="1" applyBorder="1" applyAlignment="1">
      <alignment horizontal="left" vertical="center" wrapText="1"/>
    </xf>
    <xf numFmtId="4" fontId="11" fillId="0" borderId="14" xfId="152" applyNumberFormat="1" applyFont="1" applyBorder="1" applyAlignment="1">
      <alignment horizontal="right" vertical="center"/>
    </xf>
    <xf numFmtId="49" fontId="98" fillId="57" borderId="14" xfId="152" applyNumberFormat="1" applyFont="1" applyFill="1" applyBorder="1" applyAlignment="1">
      <alignment vertical="center" wrapText="1"/>
    </xf>
    <xf numFmtId="0" fontId="84" fillId="0" borderId="0" xfId="152" applyFont="1" applyAlignment="1">
      <alignment vertical="center"/>
    </xf>
    <xf numFmtId="49" fontId="98" fillId="57" borderId="14" xfId="152" applyNumberFormat="1" applyFont="1" applyFill="1" applyBorder="1" applyAlignment="1">
      <alignment vertical="center"/>
    </xf>
    <xf numFmtId="0" fontId="144" fillId="0" borderId="14" xfId="152" applyFont="1" applyBorder="1" applyAlignment="1">
      <alignment horizontal="center" vertical="center"/>
    </xf>
    <xf numFmtId="4" fontId="145" fillId="0" borderId="14" xfId="152" applyNumberFormat="1" applyFont="1" applyBorder="1" applyAlignment="1">
      <alignment vertical="center"/>
    </xf>
    <xf numFmtId="0" fontId="143" fillId="0" borderId="14" xfId="153" applyFont="1" applyBorder="1" applyAlignment="1">
      <alignment horizontal="left" vertical="top" wrapText="1"/>
    </xf>
    <xf numFmtId="0" fontId="144" fillId="0" borderId="14" xfId="152" applyFont="1" applyBorder="1" applyAlignment="1">
      <alignment horizontal="left" vertical="center" wrapText="1"/>
    </xf>
    <xf numFmtId="0" fontId="98" fillId="57" borderId="15" xfId="152" applyFont="1" applyFill="1" applyBorder="1" applyAlignment="1">
      <alignment vertical="center"/>
    </xf>
    <xf numFmtId="0" fontId="98" fillId="57" borderId="15" xfId="152" applyFont="1" applyFill="1" applyBorder="1" applyAlignment="1">
      <alignment vertical="center" wrapText="1"/>
    </xf>
    <xf numFmtId="4" fontId="98" fillId="57" borderId="15" xfId="152" applyNumberFormat="1" applyFont="1" applyFill="1" applyBorder="1" applyAlignment="1">
      <alignment horizontal="right" vertical="center"/>
    </xf>
    <xf numFmtId="0" fontId="99" fillId="57" borderId="15" xfId="152" applyFont="1" applyFill="1" applyBorder="1" applyAlignment="1">
      <alignment vertical="center"/>
    </xf>
    <xf numFmtId="4" fontId="152" fillId="0" borderId="14" xfId="152" applyNumberFormat="1" applyFont="1" applyBorder="1" applyAlignment="1">
      <alignment vertical="center"/>
    </xf>
    <xf numFmtId="0" fontId="117" fillId="0" borderId="14" xfId="152" applyFont="1" applyBorder="1"/>
    <xf numFmtId="0" fontId="17" fillId="0" borderId="60" xfId="48" applyFont="1" applyBorder="1" applyAlignment="1">
      <alignment horizontal="center" vertical="center" wrapText="1"/>
    </xf>
    <xf numFmtId="49" fontId="17" fillId="0" borderId="62" xfId="48" applyNumberFormat="1" applyFont="1" applyBorder="1" applyAlignment="1">
      <alignment horizontal="center" vertical="center" wrapText="1"/>
    </xf>
    <xf numFmtId="2" fontId="17" fillId="0" borderId="62" xfId="48" applyNumberFormat="1" applyFont="1" applyBorder="1" applyAlignment="1">
      <alignment horizontal="center" vertical="center" wrapText="1"/>
    </xf>
    <xf numFmtId="4" fontId="53" fillId="0" borderId="14" xfId="124" applyNumberFormat="1" applyFont="1" applyBorder="1" applyAlignment="1">
      <alignment vertical="center"/>
    </xf>
    <xf numFmtId="4" fontId="53" fillId="0" borderId="39" xfId="124" applyNumberFormat="1" applyFont="1" applyBorder="1" applyAlignment="1">
      <alignment vertical="center"/>
    </xf>
    <xf numFmtId="0" fontId="52" fillId="0" borderId="0" xfId="48" applyFont="1" applyAlignment="1">
      <alignment vertical="center"/>
    </xf>
    <xf numFmtId="0" fontId="17" fillId="0" borderId="52" xfId="48" applyFont="1" applyBorder="1" applyAlignment="1">
      <alignment horizontal="center" vertical="center" wrapText="1"/>
    </xf>
    <xf numFmtId="49" fontId="17" fillId="0" borderId="16" xfId="48" applyNumberFormat="1" applyFont="1" applyBorder="1" applyAlignment="1">
      <alignment horizontal="center" vertical="center" wrapText="1"/>
    </xf>
    <xf numFmtId="49" fontId="17" fillId="0" borderId="65" xfId="48" applyNumberFormat="1" applyFont="1" applyBorder="1" applyAlignment="1">
      <alignment horizontal="center" vertical="center" wrapText="1"/>
    </xf>
    <xf numFmtId="49" fontId="17" fillId="0" borderId="14" xfId="48" applyNumberFormat="1" applyFont="1" applyBorder="1" applyAlignment="1">
      <alignment horizontal="center" vertical="center" wrapText="1"/>
    </xf>
    <xf numFmtId="2" fontId="17" fillId="0" borderId="16" xfId="48" applyNumberFormat="1" applyFont="1" applyBorder="1" applyAlignment="1">
      <alignment horizontal="center" vertical="center" wrapText="1"/>
    </xf>
    <xf numFmtId="0" fontId="52" fillId="52" borderId="0" xfId="48" applyFont="1" applyFill="1" applyAlignment="1">
      <alignment vertical="center"/>
    </xf>
    <xf numFmtId="4" fontId="53" fillId="0" borderId="37" xfId="124" applyNumberFormat="1" applyFont="1" applyBorder="1" applyAlignment="1">
      <alignment vertical="center"/>
    </xf>
    <xf numFmtId="49" fontId="17" fillId="0" borderId="15" xfId="48" applyNumberFormat="1" applyFont="1" applyBorder="1" applyAlignment="1">
      <alignment horizontal="center" vertical="center" wrapText="1"/>
    </xf>
    <xf numFmtId="2" fontId="17" fillId="0" borderId="15" xfId="48" applyNumberFormat="1" applyFont="1" applyBorder="1" applyAlignment="1">
      <alignment horizontal="center" vertical="center" wrapText="1"/>
    </xf>
    <xf numFmtId="4" fontId="53" fillId="0" borderId="15" xfId="124" applyNumberFormat="1" applyFont="1" applyBorder="1" applyAlignment="1">
      <alignment vertical="center"/>
    </xf>
    <xf numFmtId="49" fontId="17" fillId="0" borderId="67" xfId="48" applyNumberFormat="1" applyFont="1" applyBorder="1" applyAlignment="1">
      <alignment horizontal="center" vertical="center" wrapText="1"/>
    </xf>
    <xf numFmtId="4" fontId="53" fillId="0" borderId="38" xfId="124" applyNumberFormat="1" applyFont="1" applyBorder="1" applyAlignment="1">
      <alignment vertical="center"/>
    </xf>
    <xf numFmtId="2" fontId="17" fillId="0" borderId="14" xfId="48" applyNumberFormat="1" applyFont="1" applyBorder="1" applyAlignment="1">
      <alignment horizontal="center" vertical="center" wrapText="1"/>
    </xf>
    <xf numFmtId="4" fontId="53" fillId="0" borderId="0" xfId="124" applyNumberFormat="1" applyFont="1" applyAlignment="1">
      <alignment vertical="center"/>
    </xf>
    <xf numFmtId="0" fontId="17" fillId="0" borderId="80" xfId="48" applyFont="1" applyBorder="1" applyAlignment="1">
      <alignment horizontal="center" vertical="center" wrapText="1"/>
    </xf>
    <xf numFmtId="49" fontId="17" fillId="0" borderId="17" xfId="48" applyNumberFormat="1" applyFont="1" applyBorder="1" applyAlignment="1">
      <alignment horizontal="center" vertical="center" wrapText="1"/>
    </xf>
    <xf numFmtId="2" fontId="17" fillId="0" borderId="17" xfId="48" applyNumberFormat="1" applyFont="1" applyBorder="1" applyAlignment="1">
      <alignment horizontal="center" vertical="center" wrapText="1"/>
    </xf>
    <xf numFmtId="4" fontId="53" fillId="0" borderId="17" xfId="124" applyNumberFormat="1" applyFont="1" applyBorder="1" applyAlignment="1">
      <alignment vertical="center"/>
    </xf>
    <xf numFmtId="4" fontId="53" fillId="0" borderId="43" xfId="124" applyNumberFormat="1" applyFont="1" applyBorder="1" applyAlignment="1">
      <alignment vertical="center"/>
    </xf>
    <xf numFmtId="49" fontId="17" fillId="0" borderId="36" xfId="48" applyNumberFormat="1" applyFont="1" applyBorder="1" applyAlignment="1">
      <alignment horizontal="center" vertical="center" wrapText="1"/>
    </xf>
    <xf numFmtId="2" fontId="17" fillId="0" borderId="36" xfId="48" applyNumberFormat="1" applyFont="1" applyBorder="1" applyAlignment="1">
      <alignment horizontal="center" vertical="center" wrapText="1"/>
    </xf>
    <xf numFmtId="4" fontId="53" fillId="0" borderId="36" xfId="124" applyNumberFormat="1" applyFont="1" applyBorder="1" applyAlignment="1">
      <alignment vertical="center"/>
    </xf>
    <xf numFmtId="4" fontId="52" fillId="0" borderId="0" xfId="48" applyNumberFormat="1" applyFont="1" applyAlignment="1">
      <alignment vertical="center"/>
    </xf>
    <xf numFmtId="2" fontId="17" fillId="0" borderId="65" xfId="48" applyNumberFormat="1" applyFont="1" applyBorder="1" applyAlignment="1">
      <alignment horizontal="center" vertical="center" wrapText="1"/>
    </xf>
    <xf numFmtId="4" fontId="153" fillId="59" borderId="10" xfId="124" applyNumberFormat="1" applyFont="1" applyFill="1" applyBorder="1" applyAlignment="1">
      <alignment vertical="center"/>
    </xf>
    <xf numFmtId="4" fontId="153" fillId="59" borderId="11" xfId="124" applyNumberFormat="1" applyFont="1" applyFill="1" applyBorder="1" applyAlignment="1">
      <alignment vertical="center"/>
    </xf>
    <xf numFmtId="0" fontId="17" fillId="0" borderId="0" xfId="48" applyFont="1" applyAlignment="1">
      <alignment horizontal="center" vertical="center" wrapText="1"/>
    </xf>
    <xf numFmtId="0" fontId="17" fillId="0" borderId="0" xfId="48" applyFont="1" applyAlignment="1">
      <alignment horizontal="left" vertical="center" wrapText="1"/>
    </xf>
    <xf numFmtId="49" fontId="17" fillId="0" borderId="0" xfId="48" applyNumberFormat="1" applyFont="1" applyAlignment="1">
      <alignment horizontal="center" vertical="center" wrapText="1"/>
    </xf>
    <xf numFmtId="2" fontId="17" fillId="0" borderId="0" xfId="48" applyNumberFormat="1" applyFont="1" applyAlignment="1">
      <alignment horizontal="center" vertical="center" wrapText="1"/>
    </xf>
    <xf numFmtId="0" fontId="64" fillId="0" borderId="0" xfId="113" applyFont="1"/>
    <xf numFmtId="49" fontId="64" fillId="0" borderId="0" xfId="40" applyNumberFormat="1" applyFont="1" applyAlignment="1">
      <alignment horizontal="right"/>
    </xf>
    <xf numFmtId="0" fontId="154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5" fontId="12" fillId="64" borderId="13" xfId="113" applyNumberFormat="1" applyFont="1" applyFill="1" applyBorder="1" applyAlignment="1">
      <alignment horizontal="right" vertical="center" wrapText="1"/>
    </xf>
    <xf numFmtId="165" fontId="12" fillId="64" borderId="28" xfId="113" applyNumberFormat="1" applyFont="1" applyFill="1" applyBorder="1" applyAlignment="1">
      <alignment horizontal="right" vertical="center" wrapText="1"/>
    </xf>
    <xf numFmtId="165" fontId="12" fillId="64" borderId="19" xfId="113" applyNumberFormat="1" applyFont="1" applyFill="1" applyBorder="1" applyAlignment="1">
      <alignment horizontal="right" vertical="center" wrapText="1"/>
    </xf>
    <xf numFmtId="165" fontId="12" fillId="65" borderId="28" xfId="113" applyNumberFormat="1" applyFont="1" applyFill="1" applyBorder="1" applyAlignment="1">
      <alignment horizontal="right" vertical="center" wrapText="1"/>
    </xf>
    <xf numFmtId="165" fontId="12" fillId="65" borderId="19" xfId="113" applyNumberFormat="1" applyFont="1" applyFill="1" applyBorder="1" applyAlignment="1">
      <alignment horizontal="right" vertical="center" wrapText="1"/>
    </xf>
    <xf numFmtId="4" fontId="97" fillId="0" borderId="14" xfId="116" applyNumberFormat="1" applyFont="1" applyBorder="1" applyAlignment="1">
      <alignment horizontal="center" vertical="center"/>
    </xf>
    <xf numFmtId="14" fontId="17" fillId="0" borderId="14" xfId="0" applyNumberFormat="1" applyFont="1" applyBorder="1" applyAlignment="1">
      <alignment horizontal="center"/>
    </xf>
    <xf numFmtId="14" fontId="17" fillId="0" borderId="13" xfId="0" applyNumberFormat="1" applyFont="1" applyBorder="1" applyAlignment="1">
      <alignment horizontal="center"/>
    </xf>
    <xf numFmtId="14" fontId="17" fillId="0" borderId="15" xfId="0" applyNumberFormat="1" applyFont="1" applyBorder="1" applyAlignment="1">
      <alignment horizontal="center"/>
    </xf>
    <xf numFmtId="14" fontId="55" fillId="0" borderId="15" xfId="0" applyNumberFormat="1" applyFont="1" applyBorder="1" applyAlignment="1">
      <alignment horizontal="center"/>
    </xf>
    <xf numFmtId="49" fontId="58" fillId="0" borderId="0" xfId="0" applyNumberFormat="1" applyFont="1" applyAlignment="1">
      <alignment horizontal="center"/>
    </xf>
    <xf numFmtId="0" fontId="58" fillId="0" borderId="0" xfId="0" applyFont="1" applyAlignment="1">
      <alignment horizontal="left" indent="1"/>
    </xf>
    <xf numFmtId="49" fontId="58" fillId="0" borderId="0" xfId="0" applyNumberFormat="1" applyFont="1" applyAlignment="1">
      <alignment horizontal="left" indent="1"/>
    </xf>
    <xf numFmtId="0" fontId="58" fillId="0" borderId="0" xfId="0" applyFont="1" applyAlignment="1">
      <alignment horizontal="left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32" fillId="0" borderId="50" xfId="53" applyFont="1" applyBorder="1" applyAlignment="1">
      <alignment horizontal="left"/>
    </xf>
    <xf numFmtId="0" fontId="32" fillId="0" borderId="32" xfId="53" applyFont="1" applyBorder="1" applyAlignment="1">
      <alignment horizontal="left"/>
    </xf>
    <xf numFmtId="0" fontId="29" fillId="0" borderId="0" xfId="53" applyFont="1" applyAlignment="1">
      <alignment horizontal="right"/>
    </xf>
    <xf numFmtId="0" fontId="27" fillId="0" borderId="0" xfId="53" applyFont="1" applyAlignment="1">
      <alignment horizontal="center"/>
    </xf>
    <xf numFmtId="0" fontId="28" fillId="0" borderId="0" xfId="53" applyFont="1" applyAlignment="1">
      <alignment horizontal="center"/>
    </xf>
    <xf numFmtId="0" fontId="29" fillId="0" borderId="0" xfId="53" applyFont="1" applyAlignment="1">
      <alignment horizontal="center"/>
    </xf>
    <xf numFmtId="0" fontId="30" fillId="0" borderId="57" xfId="53" applyFont="1" applyBorder="1" applyAlignment="1">
      <alignment horizontal="center"/>
    </xf>
    <xf numFmtId="0" fontId="24" fillId="0" borderId="82" xfId="53" applyFont="1" applyBorder="1" applyAlignment="1">
      <alignment horizontal="center"/>
    </xf>
    <xf numFmtId="0" fontId="24" fillId="0" borderId="18" xfId="53" applyFont="1" applyBorder="1" applyAlignment="1">
      <alignment horizontal="center" vertical="top"/>
    </xf>
    <xf numFmtId="0" fontId="24" fillId="0" borderId="31" xfId="53" applyFont="1" applyBorder="1" applyAlignment="1">
      <alignment horizontal="center" vertical="top"/>
    </xf>
    <xf numFmtId="0" fontId="24" fillId="0" borderId="60" xfId="53" applyFont="1" applyBorder="1" applyAlignment="1">
      <alignment horizontal="center" vertical="top"/>
    </xf>
    <xf numFmtId="0" fontId="29" fillId="0" borderId="59" xfId="53" applyFont="1" applyBorder="1" applyAlignment="1">
      <alignment horizontal="left"/>
    </xf>
    <xf numFmtId="0" fontId="29" fillId="0" borderId="75" xfId="53" applyFont="1" applyBorder="1" applyAlignment="1">
      <alignment horizontal="left"/>
    </xf>
    <xf numFmtId="0" fontId="24" fillId="0" borderId="15" xfId="53" applyFont="1" applyBorder="1" applyAlignment="1">
      <alignment horizontal="left"/>
    </xf>
    <xf numFmtId="0" fontId="24" fillId="0" borderId="62" xfId="53" applyFont="1" applyBorder="1" applyAlignment="1">
      <alignment horizontal="left"/>
    </xf>
    <xf numFmtId="0" fontId="24" fillId="0" borderId="14" xfId="53" applyFont="1" applyBorder="1" applyAlignment="1">
      <alignment horizontal="left"/>
    </xf>
    <xf numFmtId="0" fontId="24" fillId="0" borderId="16" xfId="53" applyFont="1" applyBorder="1" applyAlignment="1">
      <alignment horizontal="left"/>
    </xf>
    <xf numFmtId="0" fontId="18" fillId="0" borderId="67" xfId="50" applyFont="1" applyBorder="1" applyAlignment="1">
      <alignment horizontal="left"/>
    </xf>
    <xf numFmtId="0" fontId="18" fillId="0" borderId="0" xfId="50" applyFont="1" applyAlignment="1">
      <alignment horizontal="left"/>
    </xf>
    <xf numFmtId="0" fontId="18" fillId="0" borderId="16" xfId="53" applyFont="1" applyBorder="1" applyAlignment="1">
      <alignment horizontal="left"/>
    </xf>
    <xf numFmtId="0" fontId="18" fillId="0" borderId="47" xfId="53" applyFont="1" applyBorder="1" applyAlignment="1">
      <alignment horizontal="left"/>
    </xf>
    <xf numFmtId="0" fontId="18" fillId="0" borderId="62" xfId="53" applyFont="1" applyBorder="1" applyAlignment="1">
      <alignment horizontal="left"/>
    </xf>
    <xf numFmtId="0" fontId="18" fillId="0" borderId="45" xfId="53" applyFont="1" applyBorder="1" applyAlignment="1">
      <alignment horizontal="left"/>
    </xf>
    <xf numFmtId="0" fontId="24" fillId="0" borderId="79" xfId="53" applyFont="1" applyBorder="1" applyAlignment="1">
      <alignment horizontal="center" vertical="top"/>
    </xf>
    <xf numFmtId="0" fontId="29" fillId="0" borderId="14" xfId="53" applyFont="1" applyBorder="1" applyAlignment="1">
      <alignment horizontal="left"/>
    </xf>
    <xf numFmtId="0" fontId="29" fillId="0" borderId="16" xfId="53" applyFont="1" applyBorder="1" applyAlignment="1">
      <alignment horizontal="left"/>
    </xf>
    <xf numFmtId="0" fontId="18" fillId="0" borderId="14" xfId="53" applyFont="1" applyBorder="1" applyAlignment="1">
      <alignment horizontal="left"/>
    </xf>
    <xf numFmtId="0" fontId="24" fillId="0" borderId="40" xfId="53" applyFont="1" applyBorder="1" applyAlignment="1">
      <alignment horizontal="center" vertical="top"/>
    </xf>
    <xf numFmtId="0" fontId="18" fillId="0" borderId="17" xfId="53" applyFont="1" applyBorder="1" applyAlignment="1">
      <alignment horizontal="left"/>
    </xf>
    <xf numFmtId="0" fontId="18" fillId="0" borderId="73" xfId="53" applyFont="1" applyBorder="1" applyAlignment="1">
      <alignment horizontal="left"/>
    </xf>
    <xf numFmtId="0" fontId="11" fillId="0" borderId="29" xfId="50" applyFont="1" applyBorder="1" applyAlignment="1">
      <alignment horizontal="left" vertical="center"/>
    </xf>
    <xf numFmtId="0" fontId="11" fillId="0" borderId="70" xfId="50" applyFont="1" applyBorder="1" applyAlignment="1">
      <alignment horizontal="left" vertical="center"/>
    </xf>
    <xf numFmtId="0" fontId="32" fillId="50" borderId="50" xfId="53" applyFont="1" applyFill="1" applyBorder="1" applyAlignment="1">
      <alignment horizontal="left" vertical="center"/>
    </xf>
    <xf numFmtId="0" fontId="32" fillId="50" borderId="32" xfId="53" applyFont="1" applyFill="1" applyBorder="1" applyAlignment="1">
      <alignment horizontal="left" vertical="center"/>
    </xf>
    <xf numFmtId="0" fontId="31" fillId="0" borderId="54" xfId="53" applyFont="1" applyBorder="1" applyAlignment="1">
      <alignment horizontal="center" vertical="center"/>
    </xf>
    <xf numFmtId="0" fontId="24" fillId="0" borderId="0" xfId="53" applyFont="1" applyAlignment="1">
      <alignment horizontal="left" vertical="center"/>
    </xf>
    <xf numFmtId="0" fontId="27" fillId="0" borderId="0" xfId="53" applyFont="1" applyAlignment="1">
      <alignment horizontal="center" vertical="center"/>
    </xf>
    <xf numFmtId="0" fontId="28" fillId="0" borderId="0" xfId="53" applyFont="1" applyAlignment="1">
      <alignment horizontal="center" vertical="center"/>
    </xf>
    <xf numFmtId="0" fontId="29" fillId="0" borderId="0" xfId="53" applyFont="1" applyAlignment="1">
      <alignment horizontal="center" vertical="center"/>
    </xf>
    <xf numFmtId="0" fontId="30" fillId="0" borderId="0" xfId="53" applyFont="1" applyAlignment="1">
      <alignment horizontal="center" vertical="center"/>
    </xf>
    <xf numFmtId="0" fontId="30" fillId="0" borderId="50" xfId="53" applyFont="1" applyBorder="1" applyAlignment="1">
      <alignment horizontal="center" vertical="center"/>
    </xf>
    <xf numFmtId="0" fontId="24" fillId="0" borderId="32" xfId="53" applyFont="1" applyBorder="1" applyAlignment="1">
      <alignment horizontal="center" vertical="center"/>
    </xf>
    <xf numFmtId="0" fontId="29" fillId="0" borderId="32" xfId="53" applyFont="1" applyBorder="1" applyAlignment="1">
      <alignment horizontal="left" vertical="center"/>
    </xf>
    <xf numFmtId="0" fontId="24" fillId="0" borderId="45" xfId="53" applyFont="1" applyBorder="1" applyAlignment="1">
      <alignment horizontal="left" vertical="center"/>
    </xf>
    <xf numFmtId="0" fontId="16" fillId="0" borderId="10" xfId="53" applyFont="1" applyBorder="1" applyAlignment="1">
      <alignment horizontal="left" vertical="center"/>
    </xf>
    <xf numFmtId="0" fontId="24" fillId="0" borderId="59" xfId="53" applyFont="1" applyBorder="1" applyAlignment="1">
      <alignment horizontal="left" vertical="center"/>
    </xf>
    <xf numFmtId="0" fontId="24" fillId="0" borderId="75" xfId="53" applyFont="1" applyBorder="1" applyAlignment="1">
      <alignment horizontal="left" vertical="center"/>
    </xf>
    <xf numFmtId="0" fontId="24" fillId="0" borderId="47" xfId="53" applyFont="1" applyBorder="1" applyAlignment="1">
      <alignment horizontal="left" vertical="center"/>
    </xf>
    <xf numFmtId="0" fontId="24" fillId="0" borderId="64" xfId="53" applyFont="1" applyBorder="1" applyAlignment="1">
      <alignment horizontal="left" vertical="center"/>
    </xf>
    <xf numFmtId="0" fontId="16" fillId="0" borderId="29" xfId="53" applyFont="1" applyBorder="1" applyAlignment="1">
      <alignment horizontal="left" vertical="center"/>
    </xf>
    <xf numFmtId="0" fontId="16" fillId="0" borderId="32" xfId="53" applyFont="1" applyBorder="1" applyAlignment="1">
      <alignment horizontal="left" vertical="center"/>
    </xf>
    <xf numFmtId="0" fontId="16" fillId="0" borderId="53" xfId="53" applyFont="1" applyBorder="1" applyAlignment="1">
      <alignment horizontal="left" vertical="center"/>
    </xf>
    <xf numFmtId="0" fontId="18" fillId="0" borderId="47" xfId="53" applyFont="1" applyBorder="1" applyAlignment="1">
      <alignment horizontal="left" vertical="center"/>
    </xf>
    <xf numFmtId="0" fontId="24" fillId="0" borderId="66" xfId="53" applyFont="1" applyBorder="1" applyAlignment="1">
      <alignment horizontal="left" vertical="center"/>
    </xf>
    <xf numFmtId="0" fontId="24" fillId="0" borderId="16" xfId="53" applyFont="1" applyBorder="1" applyAlignment="1">
      <alignment horizontal="left" vertical="center"/>
    </xf>
    <xf numFmtId="0" fontId="24" fillId="0" borderId="73" xfId="53" applyFont="1" applyBorder="1" applyAlignment="1">
      <alignment horizontal="left" vertical="center"/>
    </xf>
    <xf numFmtId="0" fontId="24" fillId="0" borderId="83" xfId="53" applyFont="1" applyBorder="1" applyAlignment="1">
      <alignment horizontal="left" vertical="center"/>
    </xf>
    <xf numFmtId="0" fontId="16" fillId="0" borderId="29" xfId="53" applyFont="1" applyBorder="1" applyAlignment="1">
      <alignment horizontal="left" vertical="center" wrapText="1"/>
    </xf>
    <xf numFmtId="0" fontId="16" fillId="0" borderId="32" xfId="53" applyFont="1" applyBorder="1" applyAlignment="1">
      <alignment horizontal="left" vertical="center" wrapText="1"/>
    </xf>
    <xf numFmtId="0" fontId="16" fillId="0" borderId="53" xfId="53" applyFont="1" applyBorder="1" applyAlignment="1">
      <alignment horizontal="left" vertical="center" wrapText="1"/>
    </xf>
    <xf numFmtId="0" fontId="18" fillId="0" borderId="75" xfId="53" applyFont="1" applyBorder="1" applyAlignment="1">
      <alignment horizontal="left" vertical="center"/>
    </xf>
    <xf numFmtId="0" fontId="18" fillId="0" borderId="45" xfId="53" applyFont="1" applyBorder="1" applyAlignment="1">
      <alignment horizontal="left" vertical="center"/>
    </xf>
    <xf numFmtId="0" fontId="18" fillId="0" borderId="82" xfId="53" applyFont="1" applyBorder="1" applyAlignment="1">
      <alignment horizontal="left" vertical="center"/>
    </xf>
    <xf numFmtId="0" fontId="18" fillId="0" borderId="0" xfId="53" applyFont="1" applyAlignment="1">
      <alignment horizontal="left" vertical="center"/>
    </xf>
    <xf numFmtId="0" fontId="18" fillId="0" borderId="49" xfId="53" applyFont="1" applyBorder="1" applyAlignment="1">
      <alignment horizontal="left" vertical="center"/>
    </xf>
    <xf numFmtId="0" fontId="16" fillId="0" borderId="69" xfId="53" applyFont="1" applyBorder="1" applyAlignment="1">
      <alignment horizontal="left" vertical="center" wrapText="1"/>
    </xf>
    <xf numFmtId="0" fontId="16" fillId="0" borderId="68" xfId="53" applyFont="1" applyBorder="1" applyAlignment="1">
      <alignment horizontal="left" vertical="center" wrapText="1"/>
    </xf>
    <xf numFmtId="0" fontId="16" fillId="0" borderId="81" xfId="53" applyFont="1" applyBorder="1" applyAlignment="1">
      <alignment horizontal="left" vertical="center" wrapText="1"/>
    </xf>
    <xf numFmtId="0" fontId="16" fillId="0" borderId="28" xfId="53" applyFont="1" applyBorder="1" applyAlignment="1">
      <alignment horizontal="left" vertical="center"/>
    </xf>
    <xf numFmtId="0" fontId="16" fillId="0" borderId="82" xfId="53" applyFont="1" applyBorder="1" applyAlignment="1">
      <alignment horizontal="left" vertical="center"/>
    </xf>
    <xf numFmtId="0" fontId="18" fillId="0" borderId="64" xfId="53" applyFont="1" applyBorder="1" applyAlignment="1">
      <alignment horizontal="left" vertical="center"/>
    </xf>
    <xf numFmtId="0" fontId="18" fillId="0" borderId="16" xfId="53" applyFont="1" applyBorder="1" applyAlignment="1">
      <alignment horizontal="left" vertical="center"/>
    </xf>
    <xf numFmtId="0" fontId="18" fillId="0" borderId="66" xfId="53" applyFont="1" applyBorder="1" applyAlignment="1">
      <alignment horizontal="left" vertical="center"/>
    </xf>
    <xf numFmtId="0" fontId="18" fillId="0" borderId="17" xfId="53" applyFont="1" applyBorder="1" applyAlignment="1">
      <alignment horizontal="left" vertical="center"/>
    </xf>
    <xf numFmtId="0" fontId="11" fillId="0" borderId="54" xfId="53" applyFont="1" applyBorder="1" applyAlignment="1">
      <alignment horizontal="center" vertical="center"/>
    </xf>
    <xf numFmtId="0" fontId="11" fillId="0" borderId="26" xfId="53" applyFont="1" applyBorder="1" applyAlignment="1">
      <alignment horizontal="center" vertical="center"/>
    </xf>
    <xf numFmtId="0" fontId="18" fillId="0" borderId="15" xfId="53" applyFont="1" applyBorder="1" applyAlignment="1">
      <alignment horizontal="left" vertical="center"/>
    </xf>
    <xf numFmtId="0" fontId="18" fillId="0" borderId="73" xfId="53" applyFont="1" applyBorder="1" applyAlignment="1">
      <alignment horizontal="left" vertical="center"/>
    </xf>
    <xf numFmtId="0" fontId="18" fillId="0" borderId="83" xfId="53" applyFont="1" applyBorder="1" applyAlignment="1">
      <alignment horizontal="left" vertical="center"/>
    </xf>
    <xf numFmtId="0" fontId="16" fillId="0" borderId="10" xfId="53" applyFont="1" applyBorder="1" applyAlignment="1">
      <alignment vertical="center" wrapText="1"/>
    </xf>
    <xf numFmtId="0" fontId="11" fillId="0" borderId="16" xfId="84" applyFont="1" applyBorder="1" applyAlignment="1">
      <alignment horizontal="left" vertical="center" wrapText="1"/>
    </xf>
    <xf numFmtId="0" fontId="11" fillId="0" borderId="66" xfId="84" applyFont="1" applyBorder="1" applyAlignment="1">
      <alignment horizontal="left" vertical="center" wrapText="1"/>
    </xf>
    <xf numFmtId="0" fontId="11" fillId="0" borderId="73" xfId="84" applyFont="1" applyBorder="1" applyAlignment="1">
      <alignment horizontal="left" vertical="center" wrapText="1"/>
    </xf>
    <xf numFmtId="0" fontId="11" fillId="0" borderId="83" xfId="84" applyFont="1" applyBorder="1" applyAlignment="1">
      <alignment horizontal="left" vertical="center" wrapText="1"/>
    </xf>
    <xf numFmtId="0" fontId="18" fillId="0" borderId="29" xfId="53" applyFont="1" applyBorder="1" applyAlignment="1">
      <alignment horizontal="left" vertical="center"/>
    </xf>
    <xf numFmtId="0" fontId="18" fillId="0" borderId="32" xfId="53" applyFont="1" applyBorder="1" applyAlignment="1">
      <alignment horizontal="left" vertical="center"/>
    </xf>
    <xf numFmtId="0" fontId="16" fillId="0" borderId="50" xfId="53" applyFont="1" applyBorder="1" applyAlignment="1">
      <alignment horizontal="left" vertical="center"/>
    </xf>
    <xf numFmtId="0" fontId="11" fillId="0" borderId="27" xfId="53" applyFont="1" applyBorder="1" applyAlignment="1">
      <alignment horizontal="left" vertical="center"/>
    </xf>
    <xf numFmtId="0" fontId="11" fillId="0" borderId="69" xfId="53" applyFont="1" applyBorder="1" applyAlignment="1">
      <alignment horizontal="left" vertical="center"/>
    </xf>
    <xf numFmtId="0" fontId="16" fillId="50" borderId="50" xfId="53" applyFont="1" applyFill="1" applyBorder="1" applyAlignment="1">
      <alignment horizontal="left" vertical="center"/>
    </xf>
    <xf numFmtId="0" fontId="16" fillId="50" borderId="32" xfId="53" applyFont="1" applyFill="1" applyBorder="1" applyAlignment="1">
      <alignment horizontal="left" vertical="center"/>
    </xf>
    <xf numFmtId="0" fontId="18" fillId="0" borderId="65" xfId="53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50" borderId="50" xfId="0" applyFont="1" applyFill="1" applyBorder="1" applyAlignment="1">
      <alignment horizontal="left" vertical="center"/>
    </xf>
    <xf numFmtId="0" fontId="13" fillId="50" borderId="53" xfId="0" applyFont="1" applyFill="1" applyBorder="1" applyAlignment="1">
      <alignment horizontal="left" vertical="center"/>
    </xf>
    <xf numFmtId="0" fontId="13" fillId="0" borderId="50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49" fontId="13" fillId="0" borderId="50" xfId="0" applyNumberFormat="1" applyFont="1" applyBorder="1" applyAlignment="1">
      <alignment horizontal="center" vertical="center"/>
    </xf>
    <xf numFmtId="49" fontId="13" fillId="0" borderId="53" xfId="0" applyNumberFormat="1" applyFont="1" applyBorder="1" applyAlignment="1">
      <alignment horizontal="center" vertical="center"/>
    </xf>
    <xf numFmtId="0" fontId="13" fillId="0" borderId="50" xfId="113" applyFont="1" applyBorder="1" applyAlignment="1">
      <alignment horizontal="center" vertical="center" wrapText="1"/>
    </xf>
    <xf numFmtId="0" fontId="13" fillId="0" borderId="32" xfId="113" applyFont="1" applyBorder="1" applyAlignment="1">
      <alignment horizontal="center" vertical="center" wrapText="1"/>
    </xf>
    <xf numFmtId="0" fontId="13" fillId="0" borderId="53" xfId="113" applyFont="1" applyBorder="1" applyAlignment="1">
      <alignment horizontal="center" vertical="center" wrapText="1"/>
    </xf>
    <xf numFmtId="0" fontId="15" fillId="0" borderId="0" xfId="113" applyFont="1" applyAlignment="1">
      <alignment horizontal="center" vertical="center"/>
    </xf>
    <xf numFmtId="0" fontId="16" fillId="0" borderId="0" xfId="113" applyFont="1" applyAlignment="1">
      <alignment horizontal="center" vertical="center"/>
    </xf>
    <xf numFmtId="49" fontId="13" fillId="0" borderId="12" xfId="113" applyNumberFormat="1" applyFont="1" applyBorder="1" applyAlignment="1">
      <alignment horizontal="left" vertical="center"/>
    </xf>
    <xf numFmtId="49" fontId="13" fillId="0" borderId="10" xfId="113" applyNumberFormat="1" applyFont="1" applyBorder="1" applyAlignment="1">
      <alignment horizontal="left" vertical="center"/>
    </xf>
    <xf numFmtId="49" fontId="13" fillId="0" borderId="29" xfId="113" applyNumberFormat="1" applyFont="1" applyBorder="1" applyAlignment="1">
      <alignment horizontal="left" vertical="center"/>
    </xf>
    <xf numFmtId="4" fontId="13" fillId="0" borderId="32" xfId="113" applyNumberFormat="1" applyFont="1" applyBorder="1" applyAlignment="1">
      <alignment horizontal="right" vertical="center"/>
    </xf>
    <xf numFmtId="0" fontId="11" fillId="0" borderId="16" xfId="53" applyFont="1" applyBorder="1" applyAlignment="1">
      <alignment horizontal="left" vertical="center"/>
    </xf>
    <xf numFmtId="0" fontId="11" fillId="0" borderId="72" xfId="53" applyFont="1" applyBorder="1" applyAlignment="1">
      <alignment horizontal="left" vertical="center"/>
    </xf>
    <xf numFmtId="0" fontId="17" fillId="0" borderId="0" xfId="53" applyFont="1" applyAlignment="1">
      <alignment horizontal="justify" vertical="top" wrapText="1"/>
    </xf>
    <xf numFmtId="0" fontId="15" fillId="0" borderId="0" xfId="53" applyFont="1" applyAlignment="1">
      <alignment horizontal="center"/>
    </xf>
    <xf numFmtId="0" fontId="16" fillId="0" borderId="16" xfId="53" applyFont="1" applyBorder="1" applyAlignment="1">
      <alignment horizontal="left" vertical="center" wrapText="1"/>
    </xf>
    <xf numFmtId="0" fontId="16" fillId="0" borderId="47" xfId="53" applyFont="1" applyBorder="1" applyAlignment="1">
      <alignment horizontal="left" vertical="center" wrapText="1"/>
    </xf>
    <xf numFmtId="0" fontId="16" fillId="0" borderId="72" xfId="53" applyFont="1" applyBorder="1" applyAlignment="1">
      <alignment horizontal="left" vertical="center" wrapText="1"/>
    </xf>
    <xf numFmtId="0" fontId="15" fillId="0" borderId="0" xfId="53" applyFont="1" applyAlignment="1">
      <alignment horizontal="center" vertical="center"/>
    </xf>
    <xf numFmtId="0" fontId="11" fillId="0" borderId="16" xfId="53" applyFont="1" applyBorder="1" applyAlignment="1">
      <alignment horizontal="left" vertical="center" wrapText="1"/>
    </xf>
    <xf numFmtId="0" fontId="11" fillId="0" borderId="72" xfId="53" applyFont="1" applyBorder="1" applyAlignment="1">
      <alignment horizontal="left" vertical="center" wrapText="1"/>
    </xf>
    <xf numFmtId="4" fontId="11" fillId="0" borderId="28" xfId="52" applyNumberFormat="1" applyFont="1" applyBorder="1" applyAlignment="1">
      <alignment horizontal="right" vertical="center"/>
    </xf>
    <xf numFmtId="4" fontId="11" fillId="0" borderId="62" xfId="52" applyNumberFormat="1" applyFont="1" applyBorder="1" applyAlignment="1">
      <alignment horizontal="right" vertical="center"/>
    </xf>
    <xf numFmtId="0" fontId="16" fillId="0" borderId="62" xfId="53" applyFont="1" applyBorder="1" applyAlignment="1">
      <alignment horizontal="left" vertical="center" wrapText="1"/>
    </xf>
    <xf numFmtId="0" fontId="16" fillId="0" borderId="45" xfId="53" applyFont="1" applyBorder="1" applyAlignment="1">
      <alignment horizontal="left" vertical="center" wrapText="1"/>
    </xf>
    <xf numFmtId="0" fontId="11" fillId="0" borderId="47" xfId="53" applyFont="1" applyBorder="1" applyAlignment="1">
      <alignment horizontal="left" vertical="center"/>
    </xf>
    <xf numFmtId="4" fontId="113" fillId="0" borderId="13" xfId="53" applyNumberFormat="1" applyFont="1" applyBorder="1" applyAlignment="1">
      <alignment vertical="center"/>
    </xf>
    <xf numFmtId="4" fontId="113" fillId="0" borderId="15" xfId="53" applyNumberFormat="1" applyFont="1" applyBorder="1" applyAlignment="1">
      <alignment vertical="center"/>
    </xf>
    <xf numFmtId="4" fontId="149" fillId="0" borderId="19" xfId="53" applyNumberFormat="1" applyFont="1" applyBorder="1" applyAlignment="1">
      <alignment horizontal="right" vertical="center"/>
    </xf>
    <xf numFmtId="4" fontId="149" fillId="0" borderId="38" xfId="53" applyNumberFormat="1" applyFont="1" applyBorder="1" applyAlignment="1">
      <alignment horizontal="right" vertical="center"/>
    </xf>
    <xf numFmtId="49" fontId="29" fillId="0" borderId="0" xfId="53" applyNumberFormat="1" applyFont="1" applyAlignment="1">
      <alignment horizontal="right"/>
    </xf>
    <xf numFmtId="0" fontId="30" fillId="0" borderId="28" xfId="53" applyFont="1" applyBorder="1" applyAlignment="1">
      <alignment horizontal="center" vertical="center"/>
    </xf>
    <xf numFmtId="0" fontId="30" fillId="0" borderId="82" xfId="53" applyFont="1" applyBorder="1" applyAlignment="1">
      <alignment horizontal="center" vertical="center"/>
    </xf>
    <xf numFmtId="0" fontId="11" fillId="0" borderId="14" xfId="53" applyFont="1" applyBorder="1" applyAlignment="1">
      <alignment horizontal="left" vertical="center"/>
    </xf>
    <xf numFmtId="0" fontId="11" fillId="0" borderId="68" xfId="53" applyFont="1" applyBorder="1" applyAlignment="1">
      <alignment horizontal="left" vertical="center"/>
    </xf>
    <xf numFmtId="0" fontId="11" fillId="0" borderId="33" xfId="43" applyFont="1" applyBorder="1" applyAlignment="1">
      <alignment horizontal="left" vertical="center"/>
    </xf>
    <xf numFmtId="0" fontId="11" fillId="0" borderId="73" xfId="53" applyFont="1" applyBorder="1" applyAlignment="1">
      <alignment horizontal="left" vertical="center" wrapText="1"/>
    </xf>
    <xf numFmtId="0" fontId="11" fillId="0" borderId="49" xfId="53" applyFont="1" applyBorder="1" applyAlignment="1">
      <alignment horizontal="left" vertical="center" wrapText="1"/>
    </xf>
    <xf numFmtId="0" fontId="11" fillId="0" borderId="83" xfId="53" applyFont="1" applyBorder="1" applyAlignment="1">
      <alignment horizontal="left" vertical="center" wrapText="1"/>
    </xf>
    <xf numFmtId="0" fontId="11" fillId="0" borderId="36" xfId="53" applyFont="1" applyBorder="1" applyAlignment="1">
      <alignment horizontal="left" vertical="center"/>
    </xf>
    <xf numFmtId="0" fontId="11" fillId="0" borderId="15" xfId="53" applyFont="1" applyBorder="1" applyAlignment="1">
      <alignment horizontal="left" vertical="center"/>
    </xf>
    <xf numFmtId="0" fontId="11" fillId="0" borderId="62" xfId="53" applyFont="1" applyBorder="1" applyAlignment="1">
      <alignment horizontal="left" vertical="center"/>
    </xf>
    <xf numFmtId="0" fontId="11" fillId="0" borderId="45" xfId="53" applyFont="1" applyBorder="1" applyAlignment="1">
      <alignment horizontal="left" vertical="center"/>
    </xf>
    <xf numFmtId="0" fontId="11" fillId="0" borderId="73" xfId="53" applyFont="1" applyBorder="1" applyAlignment="1">
      <alignment horizontal="left" vertical="center"/>
    </xf>
    <xf numFmtId="0" fontId="11" fillId="0" borderId="49" xfId="53" applyFont="1" applyBorder="1" applyAlignment="1">
      <alignment horizontal="left" vertical="center"/>
    </xf>
    <xf numFmtId="0" fontId="11" fillId="0" borderId="83" xfId="53" applyFont="1" applyBorder="1" applyAlignment="1">
      <alignment horizontal="left" vertical="center"/>
    </xf>
    <xf numFmtId="0" fontId="11" fillId="0" borderId="67" xfId="53" applyFont="1" applyBorder="1" applyAlignment="1">
      <alignment horizontal="left" vertical="center"/>
    </xf>
    <xf numFmtId="0" fontId="11" fillId="0" borderId="0" xfId="53" applyFont="1" applyAlignment="1">
      <alignment horizontal="left" vertical="center"/>
    </xf>
    <xf numFmtId="0" fontId="11" fillId="0" borderId="66" xfId="53" applyFont="1" applyBorder="1" applyAlignment="1">
      <alignment horizontal="left" vertical="center"/>
    </xf>
    <xf numFmtId="0" fontId="11" fillId="0" borderId="16" xfId="53" applyFont="1" applyBorder="1" applyAlignment="1">
      <alignment vertical="center"/>
    </xf>
    <xf numFmtId="0" fontId="11" fillId="0" borderId="47" xfId="53" applyFont="1" applyBorder="1" applyAlignment="1">
      <alignment vertical="center"/>
    </xf>
    <xf numFmtId="0" fontId="16" fillId="50" borderId="26" xfId="53" applyFont="1" applyFill="1" applyBorder="1" applyAlignment="1">
      <alignment horizontal="left" vertical="center"/>
    </xf>
    <xf numFmtId="0" fontId="16" fillId="50" borderId="68" xfId="53" applyFont="1" applyFill="1" applyBorder="1" applyAlignment="1">
      <alignment horizontal="left" vertical="center"/>
    </xf>
    <xf numFmtId="0" fontId="16" fillId="50" borderId="81" xfId="53" applyFont="1" applyFill="1" applyBorder="1" applyAlignment="1">
      <alignment horizontal="left" vertical="center"/>
    </xf>
    <xf numFmtId="0" fontId="11" fillId="0" borderId="14" xfId="53" applyFont="1" applyBorder="1" applyAlignment="1">
      <alignment vertical="center"/>
    </xf>
    <xf numFmtId="0" fontId="16" fillId="0" borderId="69" xfId="53" applyFont="1" applyBorder="1" applyAlignment="1">
      <alignment horizontal="left" vertical="center"/>
    </xf>
    <xf numFmtId="0" fontId="16" fillId="0" borderId="68" xfId="53" applyFont="1" applyBorder="1" applyAlignment="1">
      <alignment horizontal="left" vertical="center"/>
    </xf>
    <xf numFmtId="0" fontId="11" fillId="0" borderId="17" xfId="53" applyFont="1" applyBorder="1" applyAlignment="1">
      <alignment horizontal="left" vertical="center"/>
    </xf>
    <xf numFmtId="0" fontId="11" fillId="0" borderId="59" xfId="53" applyFont="1" applyBorder="1" applyAlignment="1">
      <alignment horizontal="left" vertical="center"/>
    </xf>
    <xf numFmtId="0" fontId="11" fillId="0" borderId="75" xfId="53" applyFont="1" applyBorder="1" applyAlignment="1">
      <alignment horizontal="left" vertical="center"/>
    </xf>
    <xf numFmtId="0" fontId="11" fillId="0" borderId="33" xfId="53" applyFont="1" applyBorder="1" applyAlignment="1">
      <alignment horizontal="left" vertical="center"/>
    </xf>
    <xf numFmtId="0" fontId="15" fillId="0" borderId="0" xfId="84" applyFont="1" applyAlignment="1">
      <alignment horizontal="center" vertical="center" wrapText="1"/>
    </xf>
    <xf numFmtId="0" fontId="15" fillId="0" borderId="0" xfId="84" applyFont="1" applyAlignment="1">
      <alignment horizontal="center" vertical="center"/>
    </xf>
    <xf numFmtId="0" fontId="152" fillId="0" borderId="16" xfId="152" applyFont="1" applyBorder="1" applyAlignment="1">
      <alignment horizontal="left" vertical="center" wrapText="1"/>
    </xf>
    <xf numFmtId="0" fontId="152" fillId="0" borderId="66" xfId="152" applyFont="1" applyBorder="1" applyAlignment="1">
      <alignment horizontal="left" vertical="center" wrapText="1"/>
    </xf>
    <xf numFmtId="0" fontId="15" fillId="0" borderId="0" xfId="49" applyFont="1" applyAlignment="1">
      <alignment horizontal="center" vertical="center" wrapText="1"/>
    </xf>
    <xf numFmtId="0" fontId="17" fillId="0" borderId="0" xfId="49" applyFont="1" applyAlignment="1">
      <alignment horizontal="justify" vertical="center" wrapText="1"/>
    </xf>
    <xf numFmtId="0" fontId="17" fillId="0" borderId="0" xfId="49" applyFont="1" applyAlignment="1">
      <alignment horizontal="left" vertical="center" wrapText="1"/>
    </xf>
    <xf numFmtId="0" fontId="12" fillId="0" borderId="29" xfId="43" applyFont="1" applyBorder="1" applyAlignment="1">
      <alignment horizontal="left"/>
    </xf>
    <xf numFmtId="0" fontId="12" fillId="0" borderId="53" xfId="43" applyFont="1" applyBorder="1" applyAlignment="1">
      <alignment horizontal="left"/>
    </xf>
    <xf numFmtId="0" fontId="16" fillId="0" borderId="0" xfId="43" applyFont="1" applyAlignment="1">
      <alignment horizontal="center"/>
    </xf>
    <xf numFmtId="0" fontId="12" fillId="0" borderId="0" xfId="43" applyFont="1" applyAlignment="1">
      <alignment horizontal="left"/>
    </xf>
    <xf numFmtId="0" fontId="16" fillId="0" borderId="0" xfId="0" applyFont="1" applyAlignment="1">
      <alignment horizontal="center" vertical="center"/>
    </xf>
    <xf numFmtId="49" fontId="16" fillId="0" borderId="0" xfId="43" applyNumberFormat="1" applyFont="1" applyAlignment="1">
      <alignment horizontal="right"/>
    </xf>
    <xf numFmtId="0" fontId="15" fillId="0" borderId="0" xfId="43" applyFont="1" applyAlignment="1">
      <alignment horizontal="center" vertical="center" wrapText="1"/>
    </xf>
    <xf numFmtId="49" fontId="11" fillId="0" borderId="82" xfId="43" applyNumberFormat="1" applyFont="1" applyBorder="1" applyAlignment="1">
      <alignment horizontal="justify" vertical="center" wrapText="1"/>
    </xf>
    <xf numFmtId="49" fontId="11" fillId="0" borderId="0" xfId="43" applyNumberFormat="1" applyFont="1" applyAlignment="1">
      <alignment horizontal="justify" vertical="center" wrapText="1"/>
    </xf>
    <xf numFmtId="4" fontId="11" fillId="0" borderId="28" xfId="113" applyNumberFormat="1" applyFont="1" applyBorder="1" applyAlignment="1">
      <alignment horizontal="center" vertical="center" wrapText="1"/>
    </xf>
    <xf numFmtId="4" fontId="11" fillId="0" borderId="89" xfId="113" applyNumberFormat="1" applyFont="1" applyBorder="1" applyAlignment="1">
      <alignment horizontal="center" vertical="center" wrapText="1"/>
    </xf>
    <xf numFmtId="4" fontId="11" fillId="0" borderId="67" xfId="113" applyNumberFormat="1" applyFont="1" applyBorder="1" applyAlignment="1">
      <alignment horizontal="center" vertical="center" wrapText="1"/>
    </xf>
    <xf numFmtId="4" fontId="11" fillId="0" borderId="77" xfId="113" applyNumberFormat="1" applyFont="1" applyBorder="1" applyAlignment="1">
      <alignment horizontal="center" vertical="center" wrapText="1"/>
    </xf>
    <xf numFmtId="4" fontId="11" fillId="0" borderId="69" xfId="113" applyNumberFormat="1" applyFont="1" applyBorder="1" applyAlignment="1">
      <alignment horizontal="center" vertical="center" wrapText="1"/>
    </xf>
    <xf numFmtId="4" fontId="11" fillId="0" borderId="30" xfId="113" applyNumberFormat="1" applyFont="1" applyBorder="1" applyAlignment="1">
      <alignment horizontal="center" vertical="center" wrapText="1"/>
    </xf>
    <xf numFmtId="49" fontId="16" fillId="0" borderId="0" xfId="113" applyNumberFormat="1" applyFont="1" applyAlignment="1">
      <alignment horizontal="right" vertical="center"/>
    </xf>
    <xf numFmtId="0" fontId="15" fillId="0" borderId="0" xfId="113" applyFont="1" applyAlignment="1">
      <alignment horizontal="center" vertical="center" wrapText="1"/>
    </xf>
    <xf numFmtId="4" fontId="59" fillId="0" borderId="28" xfId="113" applyNumberFormat="1" applyFont="1" applyBorder="1" applyAlignment="1">
      <alignment horizontal="center" vertical="center" wrapText="1"/>
    </xf>
    <xf numFmtId="4" fontId="59" fillId="0" borderId="89" xfId="113" applyNumberFormat="1" applyFont="1" applyBorder="1" applyAlignment="1">
      <alignment horizontal="center" vertical="center" wrapText="1"/>
    </xf>
    <xf numFmtId="4" fontId="59" fillId="0" borderId="67" xfId="113" applyNumberFormat="1" applyFont="1" applyBorder="1" applyAlignment="1">
      <alignment horizontal="center" vertical="center" wrapText="1"/>
    </xf>
    <xf numFmtId="4" fontId="59" fillId="0" borderId="77" xfId="113" applyNumberFormat="1" applyFont="1" applyBorder="1" applyAlignment="1">
      <alignment horizontal="center" vertical="center" wrapText="1"/>
    </xf>
    <xf numFmtId="4" fontId="59" fillId="0" borderId="69" xfId="113" applyNumberFormat="1" applyFont="1" applyBorder="1" applyAlignment="1">
      <alignment horizontal="center" vertical="center" wrapText="1"/>
    </xf>
    <xf numFmtId="4" fontId="59" fillId="0" borderId="30" xfId="113" applyNumberFormat="1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left" vertical="center"/>
    </xf>
    <xf numFmtId="0" fontId="12" fillId="0" borderId="29" xfId="113" applyFont="1" applyBorder="1" applyAlignment="1">
      <alignment horizontal="left" vertical="center"/>
    </xf>
    <xf numFmtId="49" fontId="16" fillId="0" borderId="0" xfId="113" applyNumberFormat="1" applyFont="1" applyAlignment="1">
      <alignment horizontal="right"/>
    </xf>
    <xf numFmtId="4" fontId="54" fillId="0" borderId="0" xfId="0" applyNumberFormat="1" applyFont="1" applyAlignment="1">
      <alignment horizontal="center" vertical="center"/>
    </xf>
    <xf numFmtId="0" fontId="13" fillId="0" borderId="58" xfId="0" applyFont="1" applyBorder="1" applyAlignment="1">
      <alignment horizontal="center" vertical="center" textRotation="90" wrapText="1"/>
    </xf>
    <xf numFmtId="0" fontId="13" fillId="0" borderId="52" xfId="0" applyFont="1" applyBorder="1" applyAlignment="1">
      <alignment horizontal="center" vertical="center" textRotation="90" wrapText="1"/>
    </xf>
    <xf numFmtId="0" fontId="13" fillId="0" borderId="80" xfId="0" applyFont="1" applyBorder="1" applyAlignment="1">
      <alignment horizontal="center" vertical="center" textRotation="90" wrapText="1"/>
    </xf>
    <xf numFmtId="0" fontId="11" fillId="0" borderId="1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3" fillId="0" borderId="83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wrapText="1"/>
    </xf>
    <xf numFmtId="0" fontId="13" fillId="0" borderId="34" xfId="0" applyFont="1" applyBorder="1" applyAlignment="1">
      <alignment horizont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17" fillId="51" borderId="26" xfId="0" applyFont="1" applyFill="1" applyBorder="1" applyAlignment="1">
      <alignment horizontal="left" vertical="center"/>
    </xf>
    <xf numFmtId="0" fontId="17" fillId="51" borderId="68" xfId="0" applyFont="1" applyFill="1" applyBorder="1" applyAlignment="1">
      <alignment horizontal="left" vertical="center"/>
    </xf>
    <xf numFmtId="0" fontId="12" fillId="51" borderId="51" xfId="0" applyFont="1" applyFill="1" applyBorder="1" applyAlignment="1">
      <alignment horizontal="left" vertical="center"/>
    </xf>
    <xf numFmtId="0" fontId="12" fillId="51" borderId="75" xfId="0" applyFont="1" applyFill="1" applyBorder="1" applyAlignment="1">
      <alignment horizontal="left" vertical="center"/>
    </xf>
    <xf numFmtId="4" fontId="27" fillId="0" borderId="0" xfId="0" applyNumberFormat="1" applyFont="1" applyAlignment="1">
      <alignment horizontal="center"/>
    </xf>
    <xf numFmtId="0" fontId="24" fillId="0" borderId="13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0" fillId="0" borderId="0" xfId="40" applyFont="1" applyAlignment="1">
      <alignment horizontal="justify" vertical="center" wrapText="1"/>
    </xf>
    <xf numFmtId="0" fontId="16" fillId="0" borderId="0" xfId="40" applyFont="1" applyAlignment="1">
      <alignment horizontal="right"/>
    </xf>
    <xf numFmtId="0" fontId="21" fillId="0" borderId="0" xfId="40" applyFont="1" applyAlignment="1">
      <alignment horizontal="center"/>
    </xf>
    <xf numFmtId="0" fontId="15" fillId="0" borderId="0" xfId="40" applyFont="1" applyAlignment="1">
      <alignment horizontal="center"/>
    </xf>
    <xf numFmtId="49" fontId="16" fillId="0" borderId="0" xfId="117" applyNumberFormat="1" applyFont="1" applyAlignment="1">
      <alignment horizontal="right"/>
    </xf>
    <xf numFmtId="0" fontId="21" fillId="0" borderId="0" xfId="117" applyFont="1" applyAlignment="1">
      <alignment horizontal="center" vertical="center"/>
    </xf>
    <xf numFmtId="0" fontId="15" fillId="0" borderId="0" xfId="117" applyFont="1" applyAlignment="1">
      <alignment horizontal="center" vertical="center"/>
    </xf>
    <xf numFmtId="0" fontId="10" fillId="0" borderId="0" xfId="117" applyAlignment="1">
      <alignment horizontal="left" wrapText="1"/>
    </xf>
    <xf numFmtId="0" fontId="10" fillId="0" borderId="0" xfId="117" applyAlignment="1">
      <alignment horizontal="justify" vertical="top" wrapText="1"/>
    </xf>
    <xf numFmtId="4" fontId="12" fillId="50" borderId="50" xfId="117" applyNumberFormat="1" applyFont="1" applyFill="1" applyBorder="1" applyAlignment="1">
      <alignment horizontal="right"/>
    </xf>
    <xf numFmtId="4" fontId="12" fillId="50" borderId="53" xfId="117" applyNumberFormat="1" applyFont="1" applyFill="1" applyBorder="1" applyAlignment="1">
      <alignment horizontal="right"/>
    </xf>
    <xf numFmtId="4" fontId="17" fillId="0" borderId="46" xfId="117" applyNumberFormat="1" applyFont="1" applyBorder="1" applyAlignment="1">
      <alignment horizontal="right"/>
    </xf>
    <xf numFmtId="4" fontId="17" fillId="0" borderId="66" xfId="117" applyNumberFormat="1" applyFont="1" applyBorder="1" applyAlignment="1">
      <alignment horizontal="right"/>
    </xf>
    <xf numFmtId="4" fontId="12" fillId="0" borderId="50" xfId="117" applyNumberFormat="1" applyFont="1" applyBorder="1" applyAlignment="1">
      <alignment horizontal="right"/>
    </xf>
    <xf numFmtId="4" fontId="12" fillId="0" borderId="53" xfId="117" applyNumberFormat="1" applyFont="1" applyBorder="1" applyAlignment="1">
      <alignment horizontal="right"/>
    </xf>
    <xf numFmtId="0" fontId="15" fillId="0" borderId="0" xfId="117" applyFont="1" applyAlignment="1">
      <alignment horizontal="center"/>
    </xf>
    <xf numFmtId="166" fontId="13" fillId="0" borderId="50" xfId="117" applyNumberFormat="1" applyFont="1" applyBorder="1" applyAlignment="1">
      <alignment horizontal="center" vertical="center"/>
    </xf>
    <xf numFmtId="166" fontId="13" fillId="0" borderId="53" xfId="117" applyNumberFormat="1" applyFont="1" applyBorder="1" applyAlignment="1">
      <alignment horizontal="center" vertical="center"/>
    </xf>
    <xf numFmtId="4" fontId="17" fillId="0" borderId="51" xfId="117" applyNumberFormat="1" applyFont="1" applyBorder="1" applyAlignment="1">
      <alignment horizontal="right"/>
    </xf>
    <xf numFmtId="4" fontId="17" fillId="0" borderId="55" xfId="117" applyNumberFormat="1" applyFont="1" applyBorder="1" applyAlignment="1">
      <alignment horizontal="right"/>
    </xf>
    <xf numFmtId="0" fontId="21" fillId="0" borderId="0" xfId="117" applyFont="1" applyAlignment="1">
      <alignment horizontal="center"/>
    </xf>
    <xf numFmtId="0" fontId="13" fillId="0" borderId="50" xfId="117" applyFont="1" applyBorder="1" applyAlignment="1">
      <alignment horizontal="center"/>
    </xf>
    <xf numFmtId="0" fontId="13" fillId="0" borderId="53" xfId="117" applyFont="1" applyBorder="1" applyAlignment="1">
      <alignment horizontal="center"/>
    </xf>
    <xf numFmtId="4" fontId="17" fillId="0" borderId="47" xfId="117" applyNumberFormat="1" applyFont="1" applyBorder="1" applyAlignment="1">
      <alignment horizontal="right"/>
    </xf>
    <xf numFmtId="4" fontId="17" fillId="0" borderId="44" xfId="117" applyNumberFormat="1" applyFont="1" applyBorder="1" applyAlignment="1">
      <alignment horizontal="right"/>
    </xf>
    <xf numFmtId="4" fontId="17" fillId="0" borderId="63" xfId="117" applyNumberFormat="1" applyFont="1" applyBorder="1" applyAlignment="1">
      <alignment horizontal="right"/>
    </xf>
    <xf numFmtId="0" fontId="16" fillId="0" borderId="0" xfId="117" applyFont="1" applyAlignment="1">
      <alignment horizontal="right"/>
    </xf>
    <xf numFmtId="0" fontId="14" fillId="0" borderId="0" xfId="40" applyAlignment="1">
      <alignment horizontal="justify" vertical="center" wrapText="1"/>
    </xf>
    <xf numFmtId="0" fontId="28" fillId="0" borderId="0" xfId="45" applyFont="1" applyAlignment="1">
      <alignment horizontal="center" vertical="center" wrapText="1"/>
    </xf>
    <xf numFmtId="0" fontId="17" fillId="0" borderId="16" xfId="48" applyFont="1" applyBorder="1" applyAlignment="1">
      <alignment vertical="center" wrapText="1"/>
    </xf>
    <xf numFmtId="0" fontId="17" fillId="0" borderId="66" xfId="48" applyFont="1" applyBorder="1" applyAlignment="1">
      <alignment vertical="center" wrapText="1"/>
    </xf>
    <xf numFmtId="0" fontId="12" fillId="0" borderId="86" xfId="48" applyFont="1" applyBorder="1" applyAlignment="1">
      <alignment horizontal="center" vertical="center" wrapText="1"/>
    </xf>
    <xf numFmtId="0" fontId="12" fillId="0" borderId="90" xfId="48" applyFont="1" applyBorder="1" applyAlignment="1">
      <alignment horizontal="center" vertical="center" wrapText="1"/>
    </xf>
    <xf numFmtId="0" fontId="17" fillId="0" borderId="62" xfId="48" applyFont="1" applyBorder="1" applyAlignment="1">
      <alignment horizontal="left" vertical="center" wrapText="1"/>
    </xf>
    <xf numFmtId="0" fontId="17" fillId="0" borderId="63" xfId="48" applyFont="1" applyBorder="1" applyAlignment="1">
      <alignment horizontal="left" vertical="center" wrapText="1"/>
    </xf>
    <xf numFmtId="0" fontId="17" fillId="0" borderId="16" xfId="48" applyFont="1" applyBorder="1" applyAlignment="1">
      <alignment horizontal="left" vertical="center" wrapText="1"/>
    </xf>
    <xf numFmtId="0" fontId="17" fillId="0" borderId="66" xfId="48" applyFont="1" applyBorder="1" applyAlignment="1">
      <alignment horizontal="left" vertical="center" wrapText="1"/>
    </xf>
    <xf numFmtId="0" fontId="17" fillId="0" borderId="15" xfId="48" applyFont="1" applyBorder="1" applyAlignment="1">
      <alignment vertical="center" wrapText="1"/>
    </xf>
    <xf numFmtId="0" fontId="17" fillId="0" borderId="17" xfId="48" applyFont="1" applyBorder="1" applyAlignment="1">
      <alignment vertical="center" wrapText="1"/>
    </xf>
    <xf numFmtId="0" fontId="17" fillId="0" borderId="14" xfId="48" applyFont="1" applyBorder="1" applyAlignment="1">
      <alignment vertical="center" wrapText="1"/>
    </xf>
    <xf numFmtId="0" fontId="17" fillId="0" borderId="36" xfId="48" applyFont="1" applyBorder="1" applyAlignment="1">
      <alignment horizontal="left" vertical="center" wrapText="1"/>
    </xf>
    <xf numFmtId="0" fontId="17" fillId="0" borderId="14" xfId="48" applyFont="1" applyBorder="1" applyAlignment="1">
      <alignment horizontal="left" vertical="center" wrapText="1"/>
    </xf>
    <xf numFmtId="0" fontId="17" fillId="0" borderId="14" xfId="48" applyFont="1" applyBorder="1" applyAlignment="1">
      <alignment vertical="center"/>
    </xf>
    <xf numFmtId="0" fontId="52" fillId="0" borderId="66" xfId="48" applyFont="1" applyBorder="1" applyAlignment="1">
      <alignment horizontal="left" vertical="center" wrapText="1"/>
    </xf>
    <xf numFmtId="0" fontId="12" fillId="0" borderId="50" xfId="48" applyFont="1" applyBorder="1" applyAlignment="1">
      <alignment horizontal="right" vertical="center" wrapText="1"/>
    </xf>
    <xf numFmtId="0" fontId="12" fillId="0" borderId="32" xfId="48" applyFont="1" applyBorder="1" applyAlignment="1">
      <alignment horizontal="right" vertical="center" wrapText="1"/>
    </xf>
    <xf numFmtId="0" fontId="12" fillId="0" borderId="53" xfId="48" applyFont="1" applyBorder="1" applyAlignment="1">
      <alignment horizontal="right" vertical="center" wrapText="1"/>
    </xf>
    <xf numFmtId="0" fontId="15" fillId="0" borderId="0" xfId="113" applyFont="1" applyAlignment="1">
      <alignment horizontal="center"/>
    </xf>
    <xf numFmtId="0" fontId="12" fillId="0" borderId="14" xfId="113" applyFont="1" applyBorder="1" applyAlignment="1">
      <alignment horizontal="center" vertical="center" wrapText="1"/>
    </xf>
    <xf numFmtId="0" fontId="12" fillId="0" borderId="84" xfId="113" applyFont="1" applyBorder="1" applyAlignment="1">
      <alignment horizontal="center" vertical="center" wrapText="1"/>
    </xf>
    <xf numFmtId="0" fontId="12" fillId="0" borderId="14" xfId="113" applyFont="1" applyBorder="1" applyAlignment="1">
      <alignment horizontal="center" vertical="center"/>
    </xf>
    <xf numFmtId="0" fontId="12" fillId="0" borderId="84" xfId="113" applyFont="1" applyBorder="1" applyAlignment="1">
      <alignment horizontal="center" vertical="center"/>
    </xf>
    <xf numFmtId="0" fontId="17" fillId="0" borderId="84" xfId="113" applyFont="1" applyBorder="1" applyAlignment="1">
      <alignment horizontal="center" vertical="center" wrapText="1"/>
    </xf>
    <xf numFmtId="4" fontId="17" fillId="0" borderId="15" xfId="113" applyNumberFormat="1" applyFont="1" applyBorder="1" applyAlignment="1">
      <alignment horizontal="right" vertical="center" indent="1"/>
    </xf>
    <xf numFmtId="4" fontId="17" fillId="0" borderId="14" xfId="113" applyNumberFormat="1" applyFont="1" applyBorder="1" applyAlignment="1">
      <alignment horizontal="right" vertical="center" indent="1"/>
    </xf>
    <xf numFmtId="0" fontId="12" fillId="0" borderId="15" xfId="113" applyFont="1" applyBorder="1" applyAlignment="1">
      <alignment horizontal="left" vertical="center"/>
    </xf>
    <xf numFmtId="4" fontId="12" fillId="0" borderId="15" xfId="113" applyNumberFormat="1" applyFont="1" applyBorder="1" applyAlignment="1">
      <alignment horizontal="right" vertical="center"/>
    </xf>
    <xf numFmtId="0" fontId="11" fillId="0" borderId="80" xfId="115" applyFont="1" applyBorder="1" applyAlignment="1">
      <alignment horizontal="left" vertical="center" wrapText="1"/>
    </xf>
    <xf numFmtId="0" fontId="11" fillId="0" borderId="17" xfId="115" applyFont="1" applyBorder="1" applyAlignment="1">
      <alignment horizontal="left" vertical="center" wrapText="1"/>
    </xf>
    <xf numFmtId="0" fontId="11" fillId="0" borderId="52" xfId="113" applyFont="1" applyBorder="1" applyAlignment="1">
      <alignment horizontal="left" vertical="center" wrapText="1"/>
    </xf>
    <xf numFmtId="0" fontId="11" fillId="0" borderId="14" xfId="113" applyFont="1" applyBorder="1" applyAlignment="1">
      <alignment horizontal="left" vertical="center" wrapText="1"/>
    </xf>
    <xf numFmtId="0" fontId="12" fillId="64" borderId="57" xfId="113" applyFont="1" applyFill="1" applyBorder="1" applyAlignment="1">
      <alignment horizontal="left" vertical="center" wrapText="1"/>
    </xf>
    <xf numFmtId="0" fontId="12" fillId="64" borderId="82" xfId="113" applyFont="1" applyFill="1" applyBorder="1" applyAlignment="1">
      <alignment horizontal="left" vertical="center" wrapText="1"/>
    </xf>
    <xf numFmtId="0" fontId="12" fillId="64" borderId="100" xfId="113" applyFont="1" applyFill="1" applyBorder="1" applyAlignment="1">
      <alignment horizontal="left" vertical="center" wrapText="1"/>
    </xf>
    <xf numFmtId="0" fontId="11" fillId="17" borderId="52" xfId="113" applyFont="1" applyFill="1" applyBorder="1" applyAlignment="1">
      <alignment horizontal="left" vertical="center" wrapText="1"/>
    </xf>
    <xf numFmtId="0" fontId="11" fillId="17" borderId="14" xfId="113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17" borderId="46" xfId="113" applyFont="1" applyFill="1" applyBorder="1" applyAlignment="1">
      <alignment horizontal="left" vertical="center" wrapText="1"/>
    </xf>
    <xf numFmtId="0" fontId="11" fillId="17" borderId="47" xfId="113" applyFont="1" applyFill="1" applyBorder="1" applyAlignment="1">
      <alignment horizontal="left" vertical="center" wrapText="1"/>
    </xf>
    <xf numFmtId="0" fontId="11" fillId="17" borderId="66" xfId="113" applyFont="1" applyFill="1" applyBorder="1" applyAlignment="1">
      <alignment horizontal="left" vertical="center" wrapText="1"/>
    </xf>
    <xf numFmtId="0" fontId="93" fillId="0" borderId="0" xfId="113" applyFont="1" applyAlignment="1">
      <alignment horizontal="right" wrapText="1"/>
    </xf>
    <xf numFmtId="0" fontId="15" fillId="0" borderId="0" xfId="113" applyFont="1" applyAlignment="1">
      <alignment horizontal="left"/>
    </xf>
    <xf numFmtId="0" fontId="12" fillId="60" borderId="50" xfId="113" applyFont="1" applyFill="1" applyBorder="1" applyAlignment="1">
      <alignment horizontal="left" vertical="center" wrapText="1"/>
    </xf>
    <xf numFmtId="0" fontId="12" fillId="60" borderId="32" xfId="113" applyFont="1" applyFill="1" applyBorder="1" applyAlignment="1">
      <alignment horizontal="left" vertical="center" wrapText="1"/>
    </xf>
    <xf numFmtId="0" fontId="12" fillId="60" borderId="53" xfId="113" applyFont="1" applyFill="1" applyBorder="1" applyAlignment="1">
      <alignment horizontal="left" vertical="center" wrapText="1"/>
    </xf>
    <xf numFmtId="0" fontId="12" fillId="15" borderId="51" xfId="113" applyFont="1" applyFill="1" applyBorder="1" applyAlignment="1">
      <alignment horizontal="left" vertical="center" wrapText="1"/>
    </xf>
    <xf numFmtId="0" fontId="12" fillId="15" borderId="75" xfId="113" applyFont="1" applyFill="1" applyBorder="1" applyAlignment="1">
      <alignment horizontal="left" vertical="center" wrapText="1"/>
    </xf>
    <xf numFmtId="0" fontId="12" fillId="15" borderId="55" xfId="113" applyFont="1" applyFill="1" applyBorder="1" applyAlignment="1">
      <alignment horizontal="left" vertical="center" wrapText="1"/>
    </xf>
    <xf numFmtId="0" fontId="10" fillId="56" borderId="46" xfId="113" applyFill="1" applyBorder="1" applyAlignment="1">
      <alignment horizontal="left"/>
    </xf>
    <xf numFmtId="0" fontId="10" fillId="56" borderId="47" xfId="113" applyFill="1" applyBorder="1" applyAlignment="1">
      <alignment horizontal="left"/>
    </xf>
    <xf numFmtId="0" fontId="10" fillId="56" borderId="66" xfId="113" applyFill="1" applyBorder="1" applyAlignment="1">
      <alignment horizontal="left"/>
    </xf>
    <xf numFmtId="0" fontId="12" fillId="65" borderId="46" xfId="113" applyFont="1" applyFill="1" applyBorder="1" applyAlignment="1">
      <alignment horizontal="left" vertical="center" wrapText="1"/>
    </xf>
    <xf numFmtId="0" fontId="12" fillId="65" borderId="47" xfId="113" applyFont="1" applyFill="1" applyBorder="1" applyAlignment="1">
      <alignment horizontal="left" vertical="center" wrapText="1"/>
    </xf>
    <xf numFmtId="0" fontId="12" fillId="65" borderId="66" xfId="113" applyFont="1" applyFill="1" applyBorder="1" applyAlignment="1">
      <alignment horizontal="left" vertical="center" wrapText="1"/>
    </xf>
    <xf numFmtId="0" fontId="11" fillId="0" borderId="80" xfId="113" applyFont="1" applyBorder="1" applyAlignment="1">
      <alignment horizontal="left" vertical="center" wrapText="1"/>
    </xf>
    <xf numFmtId="0" fontId="11" fillId="0" borderId="17" xfId="113" applyFont="1" applyBorder="1" applyAlignment="1">
      <alignment horizontal="left" vertical="center" wrapText="1"/>
    </xf>
    <xf numFmtId="0" fontId="12" fillId="64" borderId="58" xfId="113" applyFont="1" applyFill="1" applyBorder="1" applyAlignment="1">
      <alignment horizontal="left" vertical="center" wrapText="1"/>
    </xf>
    <xf numFmtId="0" fontId="12" fillId="64" borderId="33" xfId="113" applyFont="1" applyFill="1" applyBorder="1" applyAlignment="1">
      <alignment horizontal="left" vertical="center" wrapText="1"/>
    </xf>
    <xf numFmtId="0" fontId="12" fillId="61" borderId="12" xfId="116" applyFont="1" applyFill="1" applyBorder="1" applyAlignment="1">
      <alignment horizontal="center" vertical="center" wrapText="1"/>
    </xf>
    <xf numFmtId="0" fontId="12" fillId="61" borderId="10" xfId="116" applyFont="1" applyFill="1" applyBorder="1" applyAlignment="1">
      <alignment horizontal="center" vertical="center" wrapText="1"/>
    </xf>
    <xf numFmtId="0" fontId="12" fillId="61" borderId="12" xfId="116" applyFont="1" applyFill="1" applyBorder="1" applyAlignment="1">
      <alignment horizontal="center" vertical="center"/>
    </xf>
    <xf numFmtId="0" fontId="12" fillId="61" borderId="10" xfId="116" applyFont="1" applyFill="1" applyBorder="1" applyAlignment="1">
      <alignment horizontal="center" vertical="center"/>
    </xf>
    <xf numFmtId="0" fontId="21" fillId="0" borderId="0" xfId="52" applyFont="1" applyAlignment="1">
      <alignment horizontal="center" vertical="center" wrapText="1"/>
    </xf>
    <xf numFmtId="0" fontId="17" fillId="0" borderId="0" xfId="118" applyFont="1" applyAlignment="1">
      <alignment horizontal="left" vertical="center" wrapText="1"/>
    </xf>
    <xf numFmtId="0" fontId="101" fillId="0" borderId="0" xfId="118" applyFont="1" applyAlignment="1">
      <alignment horizontal="center" vertical="center" wrapText="1"/>
    </xf>
    <xf numFmtId="0" fontId="16" fillId="0" borderId="57" xfId="118" applyFont="1" applyBorder="1" applyAlignment="1">
      <alignment horizontal="center" vertical="center"/>
    </xf>
    <xf numFmtId="0" fontId="16" fillId="0" borderId="82" xfId="118" applyFont="1" applyBorder="1" applyAlignment="1">
      <alignment horizontal="center" vertical="center"/>
    </xf>
    <xf numFmtId="0" fontId="16" fillId="0" borderId="51" xfId="118" applyFont="1" applyBorder="1" applyAlignment="1">
      <alignment vertical="center"/>
    </xf>
    <xf numFmtId="0" fontId="16" fillId="0" borderId="75" xfId="118" applyFont="1" applyBorder="1" applyAlignment="1">
      <alignment vertical="center"/>
    </xf>
    <xf numFmtId="0" fontId="16" fillId="0" borderId="48" xfId="118" applyFont="1" applyBorder="1" applyAlignment="1">
      <alignment vertical="center"/>
    </xf>
    <xf numFmtId="0" fontId="16" fillId="0" borderId="49" xfId="118" applyFont="1" applyBorder="1" applyAlignment="1">
      <alignment vertical="center"/>
    </xf>
    <xf numFmtId="0" fontId="16" fillId="0" borderId="50" xfId="118" applyFont="1" applyBorder="1" applyAlignment="1">
      <alignment vertical="center"/>
    </xf>
    <xf numFmtId="0" fontId="16" fillId="0" borderId="32" xfId="118" applyFont="1" applyBorder="1" applyAlignment="1">
      <alignment vertical="center"/>
    </xf>
    <xf numFmtId="0" fontId="0" fillId="0" borderId="51" xfId="118" applyFont="1" applyBorder="1" applyAlignment="1">
      <alignment vertical="center" wrapText="1"/>
    </xf>
    <xf numFmtId="0" fontId="10" fillId="0" borderId="55" xfId="118" applyBorder="1" applyAlignment="1">
      <alignment vertical="center" wrapText="1"/>
    </xf>
    <xf numFmtId="0" fontId="10" fillId="0" borderId="46" xfId="118" applyBorder="1" applyAlignment="1">
      <alignment horizontal="left" vertical="center" wrapText="1"/>
    </xf>
    <xf numFmtId="0" fontId="10" fillId="0" borderId="66" xfId="118" applyBorder="1" applyAlignment="1">
      <alignment horizontal="left" vertical="center" wrapText="1"/>
    </xf>
    <xf numFmtId="0" fontId="0" fillId="0" borderId="46" xfId="118" applyFont="1" applyBorder="1" applyAlignment="1">
      <alignment vertical="center" wrapText="1"/>
    </xf>
    <xf numFmtId="0" fontId="10" fillId="0" borderId="47" xfId="118" applyBorder="1" applyAlignment="1">
      <alignment vertical="center" wrapText="1"/>
    </xf>
    <xf numFmtId="0" fontId="10" fillId="0" borderId="48" xfId="118" applyBorder="1" applyAlignment="1">
      <alignment vertical="center" wrapText="1"/>
    </xf>
    <xf numFmtId="0" fontId="10" fillId="0" borderId="49" xfId="118" applyBorder="1" applyAlignment="1">
      <alignment vertical="center" wrapText="1"/>
    </xf>
    <xf numFmtId="0" fontId="133" fillId="17" borderId="50" xfId="118" applyFont="1" applyFill="1" applyBorder="1" applyAlignment="1">
      <alignment vertical="center" wrapText="1"/>
    </xf>
    <xf numFmtId="0" fontId="133" fillId="17" borderId="32" xfId="118" applyFont="1" applyFill="1" applyBorder="1" applyAlignment="1">
      <alignment vertical="center" wrapText="1"/>
    </xf>
    <xf numFmtId="4" fontId="16" fillId="62" borderId="50" xfId="118" applyNumberFormat="1" applyFont="1" applyFill="1" applyBorder="1" applyAlignment="1">
      <alignment horizontal="left" vertical="center" wrapText="1"/>
    </xf>
    <xf numFmtId="4" fontId="16" fillId="62" borderId="53" xfId="118" applyNumberFormat="1" applyFont="1" applyFill="1" applyBorder="1" applyAlignment="1">
      <alignment horizontal="left" vertical="center" wrapText="1"/>
    </xf>
    <xf numFmtId="0" fontId="12" fillId="0" borderId="50" xfId="118" applyFont="1" applyBorder="1" applyAlignment="1">
      <alignment horizontal="center" vertical="center"/>
    </xf>
    <xf numFmtId="0" fontId="12" fillId="0" borderId="32" xfId="118" applyFont="1" applyBorder="1" applyAlignment="1">
      <alignment horizontal="center" vertical="center"/>
    </xf>
    <xf numFmtId="0" fontId="104" fillId="17" borderId="50" xfId="118" applyFont="1" applyFill="1" applyBorder="1" applyAlignment="1">
      <alignment horizontal="left" vertical="center" wrapText="1"/>
    </xf>
    <xf numFmtId="0" fontId="104" fillId="17" borderId="32" xfId="118" applyFont="1" applyFill="1" applyBorder="1" applyAlignment="1">
      <alignment horizontal="left" vertical="center" wrapText="1"/>
    </xf>
    <xf numFmtId="0" fontId="17" fillId="0" borderId="58" xfId="118" applyFont="1" applyBorder="1" applyAlignment="1">
      <alignment horizontal="left" vertical="center" wrapText="1"/>
    </xf>
    <xf numFmtId="0" fontId="17" fillId="0" borderId="59" xfId="118" applyFont="1" applyBorder="1" applyAlignment="1">
      <alignment horizontal="left" vertical="center" wrapText="1"/>
    </xf>
    <xf numFmtId="2" fontId="104" fillId="17" borderId="46" xfId="118" applyNumberFormat="1" applyFont="1" applyFill="1" applyBorder="1" applyAlignment="1">
      <alignment horizontal="left" vertical="center" wrapText="1"/>
    </xf>
    <xf numFmtId="2" fontId="12" fillId="17" borderId="47" xfId="118" applyNumberFormat="1" applyFont="1" applyFill="1" applyBorder="1" applyAlignment="1">
      <alignment horizontal="left" vertical="center" wrapText="1"/>
    </xf>
    <xf numFmtId="2" fontId="12" fillId="17" borderId="46" xfId="118" applyNumberFormat="1" applyFont="1" applyFill="1" applyBorder="1" applyAlignment="1">
      <alignment horizontal="left" vertical="center" wrapText="1"/>
    </xf>
    <xf numFmtId="0" fontId="12" fillId="0" borderId="12" xfId="118" applyFont="1" applyBorder="1" applyAlignment="1">
      <alignment horizontal="left" vertical="center" wrapText="1"/>
    </xf>
    <xf numFmtId="0" fontId="12" fillId="0" borderId="29" xfId="118" applyFont="1" applyBorder="1" applyAlignment="1">
      <alignment horizontal="left" vertical="center" wrapText="1"/>
    </xf>
    <xf numFmtId="0" fontId="17" fillId="0" borderId="16" xfId="0" applyFont="1" applyFill="1" applyBorder="1"/>
    <xf numFmtId="0" fontId="10" fillId="0" borderId="0" xfId="0" applyFont="1" applyFill="1"/>
  </cellXfs>
  <cellStyles count="154">
    <cellStyle name="20 % – Zvýraznění 1" xfId="87" builtinId="30" customBuiltin="1"/>
    <cellStyle name="20 % – Zvýraznění 2" xfId="90" builtinId="34" customBuiltin="1"/>
    <cellStyle name="20 % – Zvýraznění 3" xfId="93" builtinId="38" customBuiltin="1"/>
    <cellStyle name="20 % – Zvýraznění 4" xfId="96" builtinId="42" customBuiltin="1"/>
    <cellStyle name="20 % – Zvýraznění 5" xfId="99" builtinId="46" customBuiltin="1"/>
    <cellStyle name="20 % – Zvýraznění 6" xfId="102" builtinId="50" customBuiltin="1"/>
    <cellStyle name="20 % – Zvýraznění1 2" xfId="1" xr:uid="{00000000-0005-0000-0000-000000000000}"/>
    <cellStyle name="20 % – Zvýraznění1 2 2" xfId="135" xr:uid="{04111E45-E1BD-4887-B229-2596A5DF77CA}"/>
    <cellStyle name="20 % – Zvýraznění2 2" xfId="2" xr:uid="{00000000-0005-0000-0000-000001000000}"/>
    <cellStyle name="20 % – Zvýraznění2 2 2" xfId="136" xr:uid="{0247429C-A607-42BE-B22C-78E28DF82173}"/>
    <cellStyle name="20 % – Zvýraznění3 2" xfId="3" xr:uid="{00000000-0005-0000-0000-000002000000}"/>
    <cellStyle name="20 % – Zvýraznění3 2 2" xfId="137" xr:uid="{63C7849D-3278-4FD5-AF1F-CD028313CD23}"/>
    <cellStyle name="20 % – Zvýraznění4 2" xfId="4" xr:uid="{00000000-0005-0000-0000-000003000000}"/>
    <cellStyle name="20 % – Zvýraznění4 2 2" xfId="138" xr:uid="{18D21875-C277-46C0-95CC-05C033A212CB}"/>
    <cellStyle name="20 % – Zvýraznění5 2" xfId="5" xr:uid="{00000000-0005-0000-0000-000004000000}"/>
    <cellStyle name="20 % – Zvýraznění5 2 2" xfId="139" xr:uid="{F9E5230B-1480-4A45-A8B9-426A6A1B99CF}"/>
    <cellStyle name="20 % – Zvýraznění6 2" xfId="6" xr:uid="{00000000-0005-0000-0000-000005000000}"/>
    <cellStyle name="20 % – Zvýraznění6 2 2" xfId="140" xr:uid="{3C517988-21DD-44AA-82D8-3A4362586BA3}"/>
    <cellStyle name="40 % – Zvýraznění 1" xfId="88" builtinId="31" customBuiltin="1"/>
    <cellStyle name="40 % – Zvýraznění 2" xfId="91" builtinId="35" customBuiltin="1"/>
    <cellStyle name="40 % – Zvýraznění 3" xfId="94" builtinId="39" customBuiltin="1"/>
    <cellStyle name="40 % – Zvýraznění 4" xfId="97" builtinId="43" customBuiltin="1"/>
    <cellStyle name="40 % – Zvýraznění 5" xfId="100" builtinId="47" customBuiltin="1"/>
    <cellStyle name="40 % – Zvýraznění 6" xfId="103" builtinId="51" customBuiltin="1"/>
    <cellStyle name="40 % – Zvýraznění1 2" xfId="7" xr:uid="{00000000-0005-0000-0000-000006000000}"/>
    <cellStyle name="40 % – Zvýraznění1 2 2" xfId="141" xr:uid="{0758603B-FAC2-4336-AD1C-4FCB870552A7}"/>
    <cellStyle name="40 % – Zvýraznění2 2" xfId="8" xr:uid="{00000000-0005-0000-0000-000007000000}"/>
    <cellStyle name="40 % – Zvýraznění2 2 2" xfId="142" xr:uid="{76397BD7-9C84-4782-B84C-564601D58910}"/>
    <cellStyle name="40 % – Zvýraznění3 2" xfId="9" xr:uid="{00000000-0005-0000-0000-000008000000}"/>
    <cellStyle name="40 % – Zvýraznění3 2 2" xfId="143" xr:uid="{EA005ECB-F1A3-4B66-99F7-3672A9BBD39D}"/>
    <cellStyle name="40 % – Zvýraznění4 2" xfId="10" xr:uid="{00000000-0005-0000-0000-000009000000}"/>
    <cellStyle name="40 % – Zvýraznění4 2 2" xfId="144" xr:uid="{20082D08-1121-459A-853F-8A2CA30FD9C5}"/>
    <cellStyle name="40 % – Zvýraznění5 2" xfId="11" xr:uid="{00000000-0005-0000-0000-00000A000000}"/>
    <cellStyle name="40 % – Zvýraznění5 2 2" xfId="145" xr:uid="{D9AA2565-CFDA-4DA5-A8FC-5C631FDDD663}"/>
    <cellStyle name="40 % – Zvýraznění6 2" xfId="12" xr:uid="{00000000-0005-0000-0000-00000B000000}"/>
    <cellStyle name="40 % – Zvýraznění6 2 2" xfId="146" xr:uid="{3C4D4122-AB7D-4B39-829C-DB5CEDE95825}"/>
    <cellStyle name="60 % – Zvýraznění 1" xfId="89" builtinId="32" customBuiltin="1"/>
    <cellStyle name="60 % – Zvýraznění 2" xfId="92" builtinId="36" customBuiltin="1"/>
    <cellStyle name="60 % – Zvýraznění 3" xfId="95" builtinId="40" customBuiltin="1"/>
    <cellStyle name="60 % – Zvýraznění 4" xfId="98" builtinId="44" customBuiltin="1"/>
    <cellStyle name="60 % – Zvýraznění 5" xfId="101" builtinId="48" customBuiltin="1"/>
    <cellStyle name="60 % – Zvýraznění 6" xfId="104" builtinId="52" customBuiltin="1"/>
    <cellStyle name="60 % – Zvýraznění1 2" xfId="13" xr:uid="{00000000-0005-0000-0000-00000C000000}"/>
    <cellStyle name="60 % – Zvýraznění2 2" xfId="14" xr:uid="{00000000-0005-0000-0000-00000D000000}"/>
    <cellStyle name="60 % – Zvýraznění3 2" xfId="15" xr:uid="{00000000-0005-0000-0000-00000E000000}"/>
    <cellStyle name="60 % – Zvýraznění4 2" xfId="16" xr:uid="{00000000-0005-0000-0000-00000F000000}"/>
    <cellStyle name="60 % – Zvýraznění5 2" xfId="17" xr:uid="{00000000-0005-0000-0000-000010000000}"/>
    <cellStyle name="60 % – Zvýraznění6 2" xfId="18" xr:uid="{00000000-0005-0000-0000-000011000000}"/>
    <cellStyle name="Celkem" xfId="19" builtinId="25" customBuiltin="1"/>
    <cellStyle name="Celkem 2" xfId="20" xr:uid="{00000000-0005-0000-0000-000013000000}"/>
    <cellStyle name="Čárka 2" xfId="21" xr:uid="{00000000-0005-0000-0000-000014000000}"/>
    <cellStyle name="Čárka 3" xfId="131" xr:uid="{865C54D9-9B16-4070-A26B-FA7FF4512679}"/>
    <cellStyle name="čárky 2" xfId="22" xr:uid="{00000000-0005-0000-0000-000015000000}"/>
    <cellStyle name="čárky 2 2" xfId="23" xr:uid="{00000000-0005-0000-0000-000016000000}"/>
    <cellStyle name="čárky 2 2 2" xfId="148" xr:uid="{8873334F-837B-446E-9132-F22CA945D944}"/>
    <cellStyle name="čárky 2 3" xfId="147" xr:uid="{20012D35-061D-4F62-9DAD-3BB2F24A34A9}"/>
    <cellStyle name="čárky 3" xfId="24" xr:uid="{00000000-0005-0000-0000-000017000000}"/>
    <cellStyle name="Chybně 2" xfId="25" xr:uid="{00000000-0005-0000-0000-000018000000}"/>
    <cellStyle name="Kontrolní buňka" xfId="26" builtinId="23" customBuiltin="1"/>
    <cellStyle name="Kontrolní buňka 2" xfId="27" xr:uid="{00000000-0005-0000-0000-00001A000000}"/>
    <cellStyle name="Nadpis 1" xfId="28" builtinId="16" customBuiltin="1"/>
    <cellStyle name="Nadpis 1 2" xfId="29" xr:uid="{00000000-0005-0000-0000-00001C000000}"/>
    <cellStyle name="Nadpis 2" xfId="30" builtinId="17" customBuiltin="1"/>
    <cellStyle name="Nadpis 2 2" xfId="31" xr:uid="{00000000-0005-0000-0000-00001E000000}"/>
    <cellStyle name="Nadpis 3" xfId="32" builtinId="18" customBuiltin="1"/>
    <cellStyle name="Nadpis 3 2" xfId="33" xr:uid="{00000000-0005-0000-0000-000020000000}"/>
    <cellStyle name="Nadpis 4" xfId="34" builtinId="19" customBuiltin="1"/>
    <cellStyle name="Nadpis 4 2" xfId="35" xr:uid="{00000000-0005-0000-0000-000022000000}"/>
    <cellStyle name="Název" xfId="36" builtinId="15" customBuiltin="1"/>
    <cellStyle name="Název 2" xfId="37" xr:uid="{00000000-0005-0000-0000-000024000000}"/>
    <cellStyle name="Název 3" xfId="106" xr:uid="{334DAACF-C0AA-4573-A3DC-39FD86BF2DAE}"/>
    <cellStyle name="Neutrální" xfId="38" builtinId="28" customBuiltin="1"/>
    <cellStyle name="Neutrální 2" xfId="39" xr:uid="{00000000-0005-0000-0000-000026000000}"/>
    <cellStyle name="Neutrální 3" xfId="107" xr:uid="{6A87629C-26CA-43A5-AE58-247E7024A1B9}"/>
    <cellStyle name="Normální" xfId="0" builtinId="0"/>
    <cellStyle name="Normální 10" xfId="110" xr:uid="{FD35EA1C-190F-435E-BDD8-52CCBD065CA1}"/>
    <cellStyle name="Normální 11" xfId="116" xr:uid="{19AFCCF7-6E92-4DD6-ABCB-DFEB1391A4E2}"/>
    <cellStyle name="Normální 11 2" xfId="40" xr:uid="{00000000-0005-0000-0000-000028000000}"/>
    <cellStyle name="Normální 11 2 2" xfId="117" xr:uid="{DA46F052-7C1A-4BD8-9AB7-86B5BDB48F1E}"/>
    <cellStyle name="Normální 12" xfId="122" xr:uid="{1609DF0B-06EC-4D9D-9E2D-811B6498E976}"/>
    <cellStyle name="Normální 13" xfId="126" xr:uid="{ABCB0646-1FA0-4331-9B9F-99569EF103E6}"/>
    <cellStyle name="Normální 14" xfId="41" xr:uid="{00000000-0005-0000-0000-000029000000}"/>
    <cellStyle name="Normální 14 2" xfId="123" xr:uid="{C46D9CBD-3377-4873-A86F-27F1E58AB46D}"/>
    <cellStyle name="Normální 14 3" xfId="149" xr:uid="{59355636-625A-4422-837C-AE714C197616}"/>
    <cellStyle name="Normální 14 4" xfId="153" xr:uid="{329EE1D0-4F19-4658-8E0F-316F9B084CD0}"/>
    <cellStyle name="Normální 15" xfId="152" xr:uid="{611CE0F2-0938-4E97-9A14-DEB04DEB93B8}"/>
    <cellStyle name="Normální 15 2" xfId="42" xr:uid="{00000000-0005-0000-0000-00002A000000}"/>
    <cellStyle name="Normální 2" xfId="43" xr:uid="{00000000-0005-0000-0000-00002B000000}"/>
    <cellStyle name="Normální 2 10" xfId="134" xr:uid="{F1B13B4A-66DC-4FAC-8018-2B73058A6897}"/>
    <cellStyle name="Normální 2 2" xfId="44" xr:uid="{00000000-0005-0000-0000-00002C000000}"/>
    <cellStyle name="normální 2 3" xfId="84" xr:uid="{3A2A8FA1-140F-41EF-BF03-47356DE15BE2}"/>
    <cellStyle name="Normální 2 4" xfId="113" xr:uid="{AAD1A30A-8ECA-4B94-AC48-2C73F1FE9AD0}"/>
    <cellStyle name="Normální 2 5" xfId="114" xr:uid="{326DB5C9-5704-4BC7-A64E-63C5E79974FA}"/>
    <cellStyle name="Normální 2 6" xfId="124" xr:uid="{A3FAE751-C11C-4BAA-972E-88C4C691AEFD}"/>
    <cellStyle name="Normální 2 7" xfId="127" xr:uid="{9CA06E33-EC4A-4A9E-BBD6-5418FD08941B}"/>
    <cellStyle name="Normální 2 8" xfId="132" xr:uid="{80CE8C94-2AC9-4FC3-86B6-75F953991918}"/>
    <cellStyle name="Normální 2 9" xfId="133" xr:uid="{A5A4DBA4-2CD8-4093-9A27-41C9DBBD38CF}"/>
    <cellStyle name="Normální 3" xfId="45" xr:uid="{00000000-0005-0000-0000-00002D000000}"/>
    <cellStyle name="Normální 3 2" xfId="128" xr:uid="{81257639-2326-4FE8-BC6B-91327B41D417}"/>
    <cellStyle name="Normální 38" xfId="112" xr:uid="{DA481A80-A5D0-44A3-BA65-26532BBA3EB6}"/>
    <cellStyle name="Normální 38 2" xfId="121" xr:uid="{D873ED8A-0169-42BD-81A5-E95C9C58EFD9}"/>
    <cellStyle name="Normální 4" xfId="46" xr:uid="{00000000-0005-0000-0000-00002E000000}"/>
    <cellStyle name="Normální 4 2" xfId="119" xr:uid="{88AD54B7-CB46-4209-81F8-6B6DEDC8A777}"/>
    <cellStyle name="Normální 4 3" xfId="129" xr:uid="{52D2DC5F-A757-4400-833F-824218EEC86E}"/>
    <cellStyle name="Normální 5" xfId="47" xr:uid="{00000000-0005-0000-0000-00002F000000}"/>
    <cellStyle name="Normální 5 2" xfId="130" xr:uid="{A9604B9E-365F-40AB-B4BD-1F7ECF2803ED}"/>
    <cellStyle name="Normální 5 3" xfId="150" xr:uid="{7C64461C-954A-4FE1-B783-4F60BA35B233}"/>
    <cellStyle name="Normální 6" xfId="48" xr:uid="{00000000-0005-0000-0000-000030000000}"/>
    <cellStyle name="Normální 7" xfId="85" xr:uid="{33228297-D58E-4A8D-B781-D10425B0CB97}"/>
    <cellStyle name="Normální 8" xfId="105" xr:uid="{EC2CBF4A-F570-4A03-A749-17054EAADD63}"/>
    <cellStyle name="Normální 9" xfId="109" xr:uid="{BA1D5A8B-ED2E-4F29-9A7C-F2F177A3BDA7}"/>
    <cellStyle name="normální_01 Sumář požad. odborů+návrh EO II. z 09-09-2009 2" xfId="115" xr:uid="{F99160FE-9BF2-4291-823D-DDBF897D467E}"/>
    <cellStyle name="normální_02 Rozdeleni HV 2010 a zustatek v 919 91514 92014 93503 923, 18-02-2011 2" xfId="120" xr:uid="{49AF64F9-AD63-4EBA-BD00-2175DC209908}"/>
    <cellStyle name="normální_04 Kap. 923 a 924 2013, 26-05-2014" xfId="49" xr:uid="{00000000-0005-0000-0000-000033000000}"/>
    <cellStyle name="normální_05. Návrh rozpočtu 2009 - rozpis příjmů_03. Tabulková část 2013" xfId="50" xr:uid="{00000000-0005-0000-0000-000034000000}"/>
    <cellStyle name="normální_2. Rozpočet 2007 - tabulky" xfId="51" xr:uid="{00000000-0005-0000-0000-000035000000}"/>
    <cellStyle name="normální_P02_Tabulková část_ZÚ_kraje_za_rok_2008" xfId="52" xr:uid="{00000000-0005-0000-0000-000036000000}"/>
    <cellStyle name="normální_P02_Tabulková část_ZÚ_kraje_za_rok_2008 2" xfId="118" xr:uid="{CD1BBE39-6CA9-4010-B762-5DB4EE0479CF}"/>
    <cellStyle name="normální_Rozpis výdajů 03 bez PO" xfId="111" xr:uid="{16FEEDAC-6DD4-4A3F-AE61-6520E7CAB19E}"/>
    <cellStyle name="normální_Rozpis výdajů 03 bez PO 3" xfId="125" xr:uid="{6729A9F8-AB10-44B1-8DA1-418BE74BEABB}"/>
    <cellStyle name="normální_Ukazatele" xfId="53" xr:uid="{00000000-0005-0000-0000-000037000000}"/>
    <cellStyle name="Poznámka" xfId="54" builtinId="10" customBuiltin="1"/>
    <cellStyle name="Poznámka 2" xfId="55" xr:uid="{00000000-0005-0000-0000-000039000000}"/>
    <cellStyle name="Poznámka 2 2" xfId="151" xr:uid="{9999052F-FB43-4568-AE46-CA96CE94278D}"/>
    <cellStyle name="Poznámka 3" xfId="108" xr:uid="{62936B88-0FBB-49B5-8B3F-0F30CD97643A}"/>
    <cellStyle name="Procenta 2" xfId="56" xr:uid="{00000000-0005-0000-0000-00003A000000}"/>
    <cellStyle name="Propojená buňka" xfId="57" builtinId="24" customBuiltin="1"/>
    <cellStyle name="Propojená buňka 2" xfId="58" xr:uid="{00000000-0005-0000-0000-00003C000000}"/>
    <cellStyle name="S8M1" xfId="59" xr:uid="{00000000-0005-0000-0000-00003D000000}"/>
    <cellStyle name="Správně" xfId="60" builtinId="26" customBuiltin="1"/>
    <cellStyle name="Správně 2" xfId="61" xr:uid="{00000000-0005-0000-0000-00003F000000}"/>
    <cellStyle name="Špatně" xfId="86" builtinId="27" customBuiltin="1"/>
    <cellStyle name="Text upozornění" xfId="62" builtinId="11" customBuiltin="1"/>
    <cellStyle name="Text upozornění 2" xfId="63" xr:uid="{00000000-0005-0000-0000-000041000000}"/>
    <cellStyle name="Vstup" xfId="64" builtinId="20" customBuiltin="1"/>
    <cellStyle name="Vstup 2" xfId="65" xr:uid="{00000000-0005-0000-0000-000043000000}"/>
    <cellStyle name="Výpočet" xfId="66" builtinId="22" customBuiltin="1"/>
    <cellStyle name="Výpočet 2" xfId="67" xr:uid="{00000000-0005-0000-0000-000045000000}"/>
    <cellStyle name="Výstup" xfId="68" builtinId="21" customBuiltin="1"/>
    <cellStyle name="Výstup 2" xfId="69" xr:uid="{00000000-0005-0000-0000-000047000000}"/>
    <cellStyle name="Vysvětlující text" xfId="70" builtinId="53" customBuiltin="1"/>
    <cellStyle name="Vysvětlující text 2" xfId="71" xr:uid="{00000000-0005-0000-0000-000049000000}"/>
    <cellStyle name="Zvýraznění 1" xfId="72" builtinId="29" customBuiltin="1"/>
    <cellStyle name="Zvýraznění 1 2" xfId="73" xr:uid="{00000000-0005-0000-0000-00004B000000}"/>
    <cellStyle name="Zvýraznění 2" xfId="74" builtinId="33" customBuiltin="1"/>
    <cellStyle name="Zvýraznění 2 2" xfId="75" xr:uid="{00000000-0005-0000-0000-00004D000000}"/>
    <cellStyle name="Zvýraznění 3" xfId="76" builtinId="37" customBuiltin="1"/>
    <cellStyle name="Zvýraznění 3 2" xfId="77" xr:uid="{00000000-0005-0000-0000-00004F000000}"/>
    <cellStyle name="Zvýraznění 4" xfId="78" builtinId="41" customBuiltin="1"/>
    <cellStyle name="Zvýraznění 4 2" xfId="79" xr:uid="{00000000-0005-0000-0000-000051000000}"/>
    <cellStyle name="Zvýraznění 5" xfId="80" builtinId="45" customBuiltin="1"/>
    <cellStyle name="Zvýraznění 5 2" xfId="81" xr:uid="{00000000-0005-0000-0000-000053000000}"/>
    <cellStyle name="Zvýraznění 6" xfId="82" builtinId="49" customBuiltin="1"/>
    <cellStyle name="Zvýraznění 6 2" xfId="83" xr:uid="{00000000-0005-0000-0000-000055000000}"/>
  </cellStyles>
  <dxfs count="0"/>
  <tableStyles count="0" defaultTableStyle="TableStyleMedium2" defaultPivotStyle="PivotStyleLight16"/>
  <colors>
    <mruColors>
      <color rgb="FFFFCC00"/>
      <color rgb="FFFFFF00"/>
      <color rgb="FF66FF66"/>
      <color rgb="FF00CC00"/>
      <color rgb="FF008000"/>
      <color rgb="FFCCCC00"/>
      <color rgb="FFF8F8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1"/>
  <dimension ref="A1:I38"/>
  <sheetViews>
    <sheetView topLeftCell="A14" workbookViewId="0">
      <selection activeCell="K28" sqref="K28"/>
    </sheetView>
  </sheetViews>
  <sheetFormatPr defaultRowHeight="12.75" x14ac:dyDescent="0.2"/>
  <cols>
    <col min="1" max="1" width="6.140625" customWidth="1"/>
    <col min="2" max="2" width="5.85546875" style="340" customWidth="1"/>
    <col min="3" max="3" width="9.140625" style="592"/>
    <col min="8" max="8" width="24.28515625" customWidth="1"/>
    <col min="9" max="9" width="7.7109375" customWidth="1"/>
  </cols>
  <sheetData>
    <row r="1" spans="1:9" ht="25.5" x14ac:dyDescent="0.35">
      <c r="A1" s="1513" t="s">
        <v>537</v>
      </c>
      <c r="B1" s="1513"/>
      <c r="C1" s="1513"/>
      <c r="D1" s="1513"/>
      <c r="E1" s="1513"/>
      <c r="F1" s="1513"/>
      <c r="G1" s="1513"/>
      <c r="H1" s="1513"/>
      <c r="I1" s="1513"/>
    </row>
    <row r="2" spans="1:9" ht="18" customHeight="1" x14ac:dyDescent="0.4">
      <c r="A2" s="160"/>
      <c r="B2" s="586"/>
      <c r="C2" s="591"/>
      <c r="D2" s="160"/>
      <c r="E2" s="160"/>
      <c r="F2" s="160"/>
      <c r="G2" s="160"/>
      <c r="H2" s="160"/>
      <c r="I2" s="160"/>
    </row>
    <row r="3" spans="1:9" ht="18" customHeight="1" x14ac:dyDescent="0.2"/>
    <row r="4" spans="1:9" ht="27" customHeight="1" x14ac:dyDescent="0.35">
      <c r="A4" s="1514" t="s">
        <v>1221</v>
      </c>
      <c r="B4" s="1514"/>
      <c r="C4" s="1514"/>
      <c r="D4" s="1514"/>
      <c r="E4" s="1514"/>
      <c r="F4" s="1514"/>
      <c r="G4" s="1514"/>
      <c r="H4" s="1514"/>
      <c r="I4" s="1514"/>
    </row>
    <row r="5" spans="1:9" ht="18.75" customHeight="1" x14ac:dyDescent="0.3">
      <c r="A5" s="195"/>
      <c r="B5" s="587"/>
      <c r="C5" s="593"/>
      <c r="D5" s="195"/>
      <c r="E5" s="195"/>
      <c r="F5" s="195"/>
      <c r="G5" s="195"/>
      <c r="H5" s="195"/>
      <c r="I5" s="195"/>
    </row>
    <row r="6" spans="1:9" ht="18.75" customHeight="1" x14ac:dyDescent="0.2"/>
    <row r="7" spans="1:9" ht="20.25" x14ac:dyDescent="0.3">
      <c r="A7" s="1515" t="s">
        <v>737</v>
      </c>
      <c r="B7" s="1515"/>
      <c r="C7" s="1515"/>
      <c r="D7" s="1515"/>
      <c r="E7" s="1515"/>
      <c r="F7" s="1515"/>
      <c r="G7" s="1515"/>
      <c r="H7" s="1515"/>
      <c r="I7" s="1515"/>
    </row>
    <row r="8" spans="1:9" ht="18" customHeight="1" x14ac:dyDescent="0.25">
      <c r="A8" s="3"/>
      <c r="B8" s="588"/>
      <c r="C8" s="594"/>
      <c r="D8" s="3"/>
      <c r="E8" s="3"/>
      <c r="F8" s="3"/>
      <c r="G8" s="3"/>
      <c r="H8" s="3"/>
      <c r="I8" s="3"/>
    </row>
    <row r="9" spans="1:9" ht="18" customHeight="1" x14ac:dyDescent="0.25">
      <c r="A9" s="3"/>
      <c r="B9" s="588"/>
      <c r="C9" s="594"/>
      <c r="D9" s="3"/>
      <c r="E9" s="3"/>
      <c r="F9" s="3"/>
      <c r="G9" s="3"/>
      <c r="H9" s="3"/>
      <c r="I9" s="3"/>
    </row>
    <row r="10" spans="1:9" s="51" customFormat="1" ht="17.25" customHeight="1" x14ac:dyDescent="0.25">
      <c r="B10" s="589">
        <v>1</v>
      </c>
      <c r="C10" s="1510" t="s">
        <v>1220</v>
      </c>
      <c r="D10" s="1510"/>
      <c r="E10" s="1510"/>
      <c r="F10" s="1510"/>
      <c r="G10" s="1510"/>
      <c r="H10" s="1510"/>
    </row>
    <row r="11" spans="1:9" s="51" customFormat="1" ht="17.25" customHeight="1" x14ac:dyDescent="0.25">
      <c r="B11" s="589">
        <v>2</v>
      </c>
      <c r="C11" s="1510" t="s">
        <v>1222</v>
      </c>
      <c r="D11" s="1510"/>
      <c r="E11" s="1510"/>
      <c r="F11" s="1510"/>
      <c r="G11" s="1510"/>
      <c r="H11" s="1510"/>
    </row>
    <row r="12" spans="1:9" s="51" customFormat="1" ht="17.25" customHeight="1" x14ac:dyDescent="0.25">
      <c r="B12" s="589">
        <v>3</v>
      </c>
      <c r="C12" s="1510" t="s">
        <v>1223</v>
      </c>
      <c r="D12" s="1510"/>
      <c r="E12" s="1510"/>
      <c r="F12" s="1510"/>
      <c r="G12" s="1510"/>
      <c r="H12" s="1510"/>
    </row>
    <row r="13" spans="1:9" s="51" customFormat="1" ht="17.25" customHeight="1" x14ac:dyDescent="0.25">
      <c r="B13" s="589">
        <v>4</v>
      </c>
      <c r="C13" s="1510" t="s">
        <v>1224</v>
      </c>
      <c r="D13" s="1510"/>
      <c r="E13" s="1510"/>
      <c r="F13" s="1510"/>
      <c r="G13" s="1510"/>
      <c r="H13" s="1510"/>
    </row>
    <row r="14" spans="1:9" s="51" customFormat="1" ht="17.25" customHeight="1" x14ac:dyDescent="0.25">
      <c r="B14" s="589">
        <v>5</v>
      </c>
      <c r="C14" s="1510" t="s">
        <v>1225</v>
      </c>
      <c r="D14" s="1510"/>
      <c r="E14" s="1510"/>
      <c r="F14" s="1510"/>
      <c r="G14" s="1510"/>
      <c r="H14" s="1510"/>
    </row>
    <row r="15" spans="1:9" s="97" customFormat="1" ht="17.25" customHeight="1" x14ac:dyDescent="0.25">
      <c r="B15" s="589">
        <v>6</v>
      </c>
      <c r="C15" s="1510" t="s">
        <v>996</v>
      </c>
      <c r="D15" s="1510"/>
      <c r="E15" s="1510"/>
      <c r="F15" s="1510"/>
      <c r="G15" s="1510"/>
      <c r="H15" s="1510"/>
    </row>
    <row r="16" spans="1:9" s="51" customFormat="1" ht="17.25" customHeight="1" x14ac:dyDescent="0.25">
      <c r="B16" s="589">
        <v>7</v>
      </c>
      <c r="C16" s="1510" t="s">
        <v>1226</v>
      </c>
      <c r="D16" s="1510"/>
      <c r="E16" s="1510"/>
      <c r="F16" s="1510"/>
      <c r="G16" s="1510"/>
      <c r="H16" s="1510"/>
    </row>
    <row r="17" spans="2:8" s="846" customFormat="1" ht="17.25" customHeight="1" x14ac:dyDescent="0.25">
      <c r="B17" s="589">
        <v>8</v>
      </c>
      <c r="C17" s="1510" t="s">
        <v>1227</v>
      </c>
      <c r="D17" s="1510"/>
      <c r="E17" s="1510"/>
      <c r="F17" s="1510"/>
      <c r="G17" s="1510"/>
      <c r="H17" s="1510"/>
    </row>
    <row r="18" spans="2:8" s="846" customFormat="1" ht="17.25" customHeight="1" x14ac:dyDescent="0.25">
      <c r="B18" s="589">
        <v>9</v>
      </c>
      <c r="C18" s="1510" t="s">
        <v>1228</v>
      </c>
      <c r="D18" s="1510"/>
      <c r="E18" s="1510"/>
      <c r="F18" s="1510"/>
      <c r="G18" s="1510"/>
      <c r="H18" s="1510"/>
    </row>
    <row r="19" spans="2:8" s="846" customFormat="1" ht="17.25" customHeight="1" x14ac:dyDescent="0.25">
      <c r="B19" s="589">
        <v>10</v>
      </c>
      <c r="C19" s="1510" t="s">
        <v>1229</v>
      </c>
      <c r="D19" s="1510"/>
      <c r="E19" s="1510"/>
      <c r="F19" s="1510"/>
      <c r="G19" s="1510"/>
      <c r="H19" s="1510"/>
    </row>
    <row r="20" spans="2:8" s="846" customFormat="1" ht="17.25" customHeight="1" x14ac:dyDescent="0.25">
      <c r="B20" s="589">
        <v>11</v>
      </c>
      <c r="C20" s="1510" t="s">
        <v>1230</v>
      </c>
      <c r="D20" s="1510"/>
      <c r="E20" s="1510"/>
      <c r="F20" s="1510"/>
      <c r="G20" s="1510"/>
      <c r="H20" s="1510"/>
    </row>
    <row r="21" spans="2:8" s="846" customFormat="1" ht="17.25" customHeight="1" x14ac:dyDescent="0.25">
      <c r="B21" s="589">
        <v>12</v>
      </c>
      <c r="C21" s="1510" t="s">
        <v>1231</v>
      </c>
      <c r="D21" s="1510"/>
      <c r="E21" s="1510"/>
      <c r="F21" s="1510"/>
      <c r="G21" s="1510"/>
      <c r="H21" s="1510"/>
    </row>
    <row r="22" spans="2:8" s="846" customFormat="1" ht="17.25" customHeight="1" x14ac:dyDescent="0.25">
      <c r="B22" s="589">
        <v>13</v>
      </c>
      <c r="C22" s="1510" t="s">
        <v>1232</v>
      </c>
      <c r="D22" s="1510"/>
      <c r="E22" s="1510"/>
      <c r="F22" s="1510"/>
      <c r="G22" s="1510"/>
      <c r="H22" s="1510"/>
    </row>
    <row r="23" spans="2:8" s="846" customFormat="1" ht="17.25" customHeight="1" x14ac:dyDescent="0.25">
      <c r="B23" s="589">
        <v>14</v>
      </c>
      <c r="C23" s="1510" t="s">
        <v>1233</v>
      </c>
      <c r="D23" s="1510"/>
      <c r="E23" s="1510"/>
      <c r="F23" s="1510"/>
      <c r="G23" s="1510"/>
      <c r="H23" s="1510"/>
    </row>
    <row r="24" spans="2:8" s="51" customFormat="1" ht="17.25" customHeight="1" x14ac:dyDescent="0.25">
      <c r="B24" s="589">
        <v>15</v>
      </c>
      <c r="C24" s="1510" t="s">
        <v>1234</v>
      </c>
      <c r="D24" s="1510"/>
      <c r="E24" s="1510"/>
      <c r="F24" s="1510"/>
      <c r="G24" s="1510"/>
      <c r="H24" s="1510"/>
    </row>
    <row r="25" spans="2:8" s="51" customFormat="1" ht="17.25" customHeight="1" x14ac:dyDescent="0.25">
      <c r="B25" s="589">
        <v>16</v>
      </c>
      <c r="C25" s="1510" t="s">
        <v>1236</v>
      </c>
      <c r="D25" s="1510"/>
      <c r="E25" s="1510"/>
      <c r="F25" s="1510"/>
      <c r="G25" s="1510"/>
      <c r="H25" s="1510"/>
    </row>
    <row r="26" spans="2:8" s="51" customFormat="1" ht="17.25" customHeight="1" x14ac:dyDescent="0.25">
      <c r="B26" s="589">
        <v>17</v>
      </c>
      <c r="C26" s="1510" t="s">
        <v>1235</v>
      </c>
      <c r="D26" s="1510"/>
      <c r="E26" s="1510"/>
      <c r="F26" s="1510"/>
      <c r="G26" s="1510"/>
      <c r="H26" s="1510"/>
    </row>
    <row r="27" spans="2:8" s="51" customFormat="1" ht="17.25" customHeight="1" x14ac:dyDescent="0.25">
      <c r="B27" s="589">
        <v>18</v>
      </c>
      <c r="C27" s="595" t="s">
        <v>2058</v>
      </c>
      <c r="D27" s="595"/>
      <c r="E27" s="595"/>
      <c r="F27" s="595"/>
      <c r="G27" s="595"/>
      <c r="H27" s="595"/>
    </row>
    <row r="28" spans="2:8" s="51" customFormat="1" ht="17.25" customHeight="1" x14ac:dyDescent="0.25">
      <c r="B28" s="589">
        <v>19</v>
      </c>
      <c r="C28" s="595" t="s">
        <v>1237</v>
      </c>
      <c r="D28" s="595"/>
      <c r="E28" s="595"/>
      <c r="F28" s="595"/>
      <c r="G28" s="595"/>
      <c r="H28" s="595"/>
    </row>
    <row r="29" spans="2:8" s="51" customFormat="1" ht="17.25" customHeight="1" x14ac:dyDescent="0.25">
      <c r="B29" s="589">
        <v>20</v>
      </c>
      <c r="C29" s="595" t="s">
        <v>1238</v>
      </c>
      <c r="D29" s="595"/>
      <c r="E29" s="595"/>
      <c r="F29" s="595"/>
      <c r="G29" s="595"/>
      <c r="H29" s="595"/>
    </row>
    <row r="30" spans="2:8" s="51" customFormat="1" ht="17.25" customHeight="1" x14ac:dyDescent="0.25">
      <c r="B30" s="589">
        <v>21</v>
      </c>
      <c r="C30" s="595" t="s">
        <v>842</v>
      </c>
      <c r="D30" s="595"/>
      <c r="E30" s="595"/>
      <c r="F30" s="595"/>
      <c r="G30" s="595"/>
      <c r="H30" s="595"/>
    </row>
    <row r="31" spans="2:8" s="51" customFormat="1" ht="17.25" customHeight="1" x14ac:dyDescent="0.25">
      <c r="B31" s="589">
        <v>22</v>
      </c>
      <c r="C31" s="1511" t="s">
        <v>1240</v>
      </c>
      <c r="D31" s="1511"/>
      <c r="E31" s="1511"/>
      <c r="F31" s="1511"/>
      <c r="G31" s="1511"/>
      <c r="H31" s="1511"/>
    </row>
    <row r="32" spans="2:8" ht="17.25" customHeight="1" x14ac:dyDescent="0.25">
      <c r="B32" s="589">
        <v>23</v>
      </c>
      <c r="C32" s="1511" t="s">
        <v>1239</v>
      </c>
      <c r="D32" s="1511"/>
      <c r="E32" s="1511"/>
      <c r="F32" s="1511"/>
      <c r="G32" s="1511"/>
      <c r="H32" s="1511"/>
    </row>
    <row r="33" spans="1:9" ht="15.75" x14ac:dyDescent="0.25">
      <c r="B33" s="589"/>
      <c r="C33" s="1512"/>
      <c r="D33" s="1512"/>
      <c r="E33" s="1512"/>
      <c r="F33" s="1512"/>
      <c r="G33" s="1512"/>
      <c r="H33" s="1512"/>
    </row>
    <row r="34" spans="1:9" x14ac:dyDescent="0.2">
      <c r="B34" s="590"/>
      <c r="D34" s="29"/>
      <c r="E34" s="29"/>
      <c r="F34" s="29"/>
      <c r="G34" s="29"/>
      <c r="H34" s="29"/>
    </row>
    <row r="35" spans="1:9" x14ac:dyDescent="0.2">
      <c r="B35" s="590"/>
      <c r="D35" s="29"/>
      <c r="E35" s="29"/>
      <c r="F35" s="29"/>
      <c r="G35" s="29"/>
      <c r="H35" s="29"/>
    </row>
    <row r="36" spans="1:9" x14ac:dyDescent="0.2">
      <c r="B36" s="590"/>
      <c r="D36" s="29"/>
      <c r="E36" s="29"/>
      <c r="F36" s="29"/>
      <c r="G36" s="29"/>
      <c r="H36" s="29"/>
    </row>
    <row r="37" spans="1:9" x14ac:dyDescent="0.2">
      <c r="B37" s="590"/>
      <c r="D37" s="29"/>
      <c r="E37" s="29"/>
      <c r="F37" s="29"/>
      <c r="G37" s="29"/>
      <c r="H37" s="29"/>
    </row>
    <row r="38" spans="1:9" ht="15.75" x14ac:dyDescent="0.25">
      <c r="A38" s="1509" t="s">
        <v>1241</v>
      </c>
      <c r="B38" s="1509"/>
      <c r="C38" s="1509"/>
      <c r="D38" s="1509"/>
      <c r="E38" s="1509"/>
      <c r="F38" s="1509"/>
      <c r="G38" s="1509"/>
      <c r="H38" s="1509"/>
      <c r="I38" s="1509"/>
    </row>
  </sheetData>
  <mergeCells count="24">
    <mergeCell ref="C33:H33"/>
    <mergeCell ref="C10:H10"/>
    <mergeCell ref="A1:I1"/>
    <mergeCell ref="A4:I4"/>
    <mergeCell ref="A7:I7"/>
    <mergeCell ref="C13:H13"/>
    <mergeCell ref="C11:H11"/>
    <mergeCell ref="C31:H31"/>
    <mergeCell ref="A38:I38"/>
    <mergeCell ref="C12:H12"/>
    <mergeCell ref="C16:H16"/>
    <mergeCell ref="C15:H15"/>
    <mergeCell ref="C17:H17"/>
    <mergeCell ref="C22:H22"/>
    <mergeCell ref="C24:H24"/>
    <mergeCell ref="C19:H19"/>
    <mergeCell ref="C25:H25"/>
    <mergeCell ref="C26:H26"/>
    <mergeCell ref="C18:H18"/>
    <mergeCell ref="C14:H14"/>
    <mergeCell ref="C20:H20"/>
    <mergeCell ref="C23:H23"/>
    <mergeCell ref="C32:H32"/>
    <mergeCell ref="C21:H21"/>
  </mergeCells>
  <phoneticPr fontId="11" type="noConversion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</sheetPr>
  <dimension ref="A1:O109"/>
  <sheetViews>
    <sheetView topLeftCell="A28" zoomScaleNormal="100" workbookViewId="0">
      <selection activeCell="J60" sqref="J60"/>
    </sheetView>
  </sheetViews>
  <sheetFormatPr defaultRowHeight="12.75" x14ac:dyDescent="0.2"/>
  <cols>
    <col min="1" max="1" width="4.7109375" style="1111" customWidth="1"/>
    <col min="2" max="2" width="7.28515625" style="162" customWidth="1"/>
    <col min="3" max="3" width="36.42578125" style="162" bestFit="1" customWidth="1"/>
    <col min="4" max="5" width="14.7109375" style="162" customWidth="1"/>
    <col min="6" max="6" width="13.5703125" style="162" customWidth="1"/>
    <col min="7" max="7" width="9.140625" style="162"/>
    <col min="8" max="8" width="5" style="162" customWidth="1"/>
    <col min="9" max="9" width="7.42578125" style="162" customWidth="1"/>
    <col min="10" max="10" width="35.7109375" style="162" customWidth="1"/>
    <col min="11" max="11" width="13.7109375" style="162" customWidth="1"/>
    <col min="12" max="12" width="12.85546875" style="162" customWidth="1"/>
    <col min="13" max="13" width="12.140625" style="162" customWidth="1"/>
    <col min="14" max="15" width="10.140625" style="162" bestFit="1" customWidth="1"/>
    <col min="16" max="16384" width="9.140625" style="162"/>
  </cols>
  <sheetData>
    <row r="1" spans="1:14" x14ac:dyDescent="0.2">
      <c r="E1" s="1689" t="s">
        <v>731</v>
      </c>
      <c r="F1" s="1689"/>
    </row>
    <row r="2" spans="1:14" ht="31.5" customHeight="1" x14ac:dyDescent="0.2">
      <c r="A2" s="1690" t="s">
        <v>1352</v>
      </c>
      <c r="B2" s="1690"/>
      <c r="C2" s="1690"/>
      <c r="D2" s="1690"/>
      <c r="E2" s="1690"/>
      <c r="F2" s="1690"/>
      <c r="G2" s="1070"/>
      <c r="H2" s="1070"/>
      <c r="I2" s="1070"/>
      <c r="J2" s="1070"/>
      <c r="K2" s="1070"/>
      <c r="L2" s="1070"/>
    </row>
    <row r="3" spans="1:14" ht="12.75" customHeight="1" x14ac:dyDescent="0.2">
      <c r="A3" s="946"/>
      <c r="B3" s="946"/>
      <c r="C3" s="946"/>
      <c r="D3" s="946"/>
      <c r="E3" s="946"/>
      <c r="F3" s="946"/>
      <c r="G3" s="1070"/>
      <c r="H3" s="1070"/>
      <c r="I3" s="1070"/>
      <c r="J3" s="1070"/>
      <c r="K3" s="1070"/>
      <c r="L3" s="1070"/>
    </row>
    <row r="4" spans="1:14" ht="12.75" customHeight="1" x14ac:dyDescent="0.25">
      <c r="A4" s="1099"/>
      <c r="B4" s="163"/>
      <c r="C4" s="163"/>
      <c r="D4" s="163"/>
      <c r="E4" s="163"/>
      <c r="F4" s="163"/>
    </row>
    <row r="5" spans="1:14" x14ac:dyDescent="0.2">
      <c r="A5" s="1686" t="s">
        <v>559</v>
      </c>
      <c r="B5" s="1686"/>
      <c r="C5" s="1686"/>
      <c r="D5" s="1686"/>
      <c r="E5" s="1686"/>
      <c r="F5" s="1686"/>
    </row>
    <row r="6" spans="1:14" ht="13.5" thickBot="1" x14ac:dyDescent="0.25">
      <c r="A6" s="1100"/>
      <c r="B6" s="164"/>
      <c r="C6" s="164"/>
      <c r="D6" s="164"/>
      <c r="E6" s="164"/>
      <c r="F6" s="164"/>
      <c r="H6" s="11"/>
      <c r="I6" s="11"/>
      <c r="J6" s="11"/>
      <c r="K6" s="11"/>
      <c r="L6" s="11"/>
      <c r="M6" s="11"/>
    </row>
    <row r="7" spans="1:14" ht="13.5" thickBot="1" x14ac:dyDescent="0.25">
      <c r="A7" s="1112" t="s">
        <v>1318</v>
      </c>
      <c r="B7" s="1068" t="s">
        <v>1319</v>
      </c>
      <c r="C7" s="1" t="s">
        <v>562</v>
      </c>
      <c r="D7" s="1" t="s">
        <v>1320</v>
      </c>
      <c r="E7" s="1" t="s">
        <v>1321</v>
      </c>
      <c r="F7" s="2" t="s">
        <v>565</v>
      </c>
    </row>
    <row r="8" spans="1:14" ht="13.5" thickBot="1" x14ac:dyDescent="0.25">
      <c r="A8" s="1101" t="s">
        <v>1322</v>
      </c>
      <c r="B8" s="1069" t="s">
        <v>566</v>
      </c>
      <c r="C8" s="69" t="s">
        <v>1323</v>
      </c>
      <c r="D8" s="477">
        <v>450000</v>
      </c>
      <c r="E8" s="477">
        <v>450000</v>
      </c>
      <c r="F8" s="489">
        <v>0</v>
      </c>
    </row>
    <row r="9" spans="1:14" ht="13.5" thickBot="1" x14ac:dyDescent="0.25">
      <c r="A9" s="1102">
        <v>304</v>
      </c>
      <c r="B9" s="1684" t="s">
        <v>567</v>
      </c>
      <c r="C9" s="1685"/>
      <c r="D9" s="1083">
        <f>SUM(D8)</f>
        <v>450000</v>
      </c>
      <c r="E9" s="1083">
        <f>SUM(E8)</f>
        <v>450000</v>
      </c>
      <c r="F9" s="1091">
        <f>SUM(F8)</f>
        <v>0</v>
      </c>
      <c r="N9" s="1084"/>
    </row>
    <row r="10" spans="1:14" x14ac:dyDescent="0.2">
      <c r="A10" s="1103"/>
      <c r="B10" s="174"/>
      <c r="C10" s="174"/>
      <c r="D10" s="175"/>
      <c r="E10" s="175"/>
      <c r="F10" s="175"/>
    </row>
    <row r="11" spans="1:14" x14ac:dyDescent="0.2">
      <c r="A11" s="1103"/>
      <c r="B11" s="174"/>
      <c r="C11" s="174"/>
      <c r="D11" s="175"/>
      <c r="E11" s="175"/>
      <c r="F11" s="175"/>
    </row>
    <row r="12" spans="1:14" x14ac:dyDescent="0.2">
      <c r="A12" s="1686" t="s">
        <v>568</v>
      </c>
      <c r="B12" s="1686"/>
      <c r="C12" s="1686"/>
      <c r="D12" s="1686"/>
      <c r="E12" s="1686"/>
      <c r="F12" s="1686"/>
    </row>
    <row r="13" spans="1:14" ht="13.5" thickBot="1" x14ac:dyDescent="0.25">
      <c r="A13" s="1100"/>
      <c r="B13" s="164"/>
      <c r="C13" s="164"/>
      <c r="D13" s="164"/>
      <c r="E13" s="164"/>
      <c r="F13" s="164"/>
      <c r="H13" s="11"/>
      <c r="I13" s="11"/>
      <c r="J13" s="11"/>
      <c r="K13" s="11"/>
      <c r="L13" s="11"/>
      <c r="M13" s="11"/>
    </row>
    <row r="14" spans="1:14" ht="13.5" thickBot="1" x14ac:dyDescent="0.25">
      <c r="A14" s="1112" t="s">
        <v>1318</v>
      </c>
      <c r="B14" s="1068" t="s">
        <v>1319</v>
      </c>
      <c r="C14" s="1" t="s">
        <v>562</v>
      </c>
      <c r="D14" s="1" t="s">
        <v>1320</v>
      </c>
      <c r="E14" s="1" t="s">
        <v>1321</v>
      </c>
      <c r="F14" s="2" t="s">
        <v>565</v>
      </c>
    </row>
    <row r="15" spans="1:14" x14ac:dyDescent="0.2">
      <c r="A15" s="1078" t="s">
        <v>1322</v>
      </c>
      <c r="B15" s="63">
        <v>13015</v>
      </c>
      <c r="C15" s="479" t="s">
        <v>1324</v>
      </c>
      <c r="D15" s="480">
        <v>848436</v>
      </c>
      <c r="E15" s="1241">
        <f>D15-F15</f>
        <v>848436</v>
      </c>
      <c r="F15" s="490">
        <v>0</v>
      </c>
    </row>
    <row r="16" spans="1:14" x14ac:dyDescent="0.2">
      <c r="A16" s="1076" t="s">
        <v>1325</v>
      </c>
      <c r="B16" s="15">
        <v>13305</v>
      </c>
      <c r="C16" s="191" t="s">
        <v>1326</v>
      </c>
      <c r="D16" s="481">
        <v>916916165</v>
      </c>
      <c r="E16" s="1242">
        <f>D16-F16</f>
        <v>910970363.24000001</v>
      </c>
      <c r="F16" s="488">
        <v>5945801.7599999998</v>
      </c>
    </row>
    <row r="17" spans="1:9" x14ac:dyDescent="0.2">
      <c r="A17" s="1076" t="s">
        <v>1327</v>
      </c>
      <c r="B17" s="15">
        <v>13307</v>
      </c>
      <c r="C17" s="191" t="s">
        <v>1328</v>
      </c>
      <c r="D17" s="481">
        <v>7800000</v>
      </c>
      <c r="E17" s="481">
        <f>D17-F17</f>
        <v>7514640</v>
      </c>
      <c r="F17" s="488">
        <v>285360</v>
      </c>
    </row>
    <row r="18" spans="1:9" ht="13.5" thickBot="1" x14ac:dyDescent="0.25">
      <c r="A18" s="1101" t="s">
        <v>1329</v>
      </c>
      <c r="B18" s="68">
        <v>13351</v>
      </c>
      <c r="C18" s="1071" t="s">
        <v>1330</v>
      </c>
      <c r="D18" s="1072">
        <v>4573459</v>
      </c>
      <c r="E18" s="1072">
        <f>D18-F18</f>
        <v>4314467.82</v>
      </c>
      <c r="F18" s="491">
        <v>258991.18</v>
      </c>
    </row>
    <row r="19" spans="1:9" ht="13.5" thickBot="1" x14ac:dyDescent="0.25">
      <c r="A19" s="1102">
        <v>313</v>
      </c>
      <c r="B19" s="1684" t="s">
        <v>569</v>
      </c>
      <c r="C19" s="1685"/>
      <c r="D19" s="1082">
        <f>SUM(D15:D18)</f>
        <v>930138060</v>
      </c>
      <c r="E19" s="1082">
        <f>SUM(E15:E18)</f>
        <v>923647907.06000006</v>
      </c>
      <c r="F19" s="1085">
        <f>SUM(F15:F18)</f>
        <v>6490152.9399999995</v>
      </c>
    </row>
    <row r="20" spans="1:9" x14ac:dyDescent="0.2">
      <c r="A20" s="1103"/>
      <c r="B20" s="174"/>
      <c r="C20" s="174"/>
      <c r="D20" s="175"/>
      <c r="E20" s="175"/>
      <c r="F20" s="175"/>
      <c r="I20" s="483"/>
    </row>
    <row r="21" spans="1:9" x14ac:dyDescent="0.2">
      <c r="A21" s="1103"/>
      <c r="B21" s="174"/>
      <c r="C21" s="174"/>
      <c r="D21" s="175"/>
      <c r="E21" s="175"/>
      <c r="F21" s="175"/>
    </row>
    <row r="22" spans="1:9" x14ac:dyDescent="0.2">
      <c r="A22" s="1686" t="s">
        <v>1333</v>
      </c>
      <c r="B22" s="1686"/>
      <c r="C22" s="1686"/>
      <c r="D22" s="1686"/>
      <c r="E22" s="1686"/>
      <c r="F22" s="1686"/>
    </row>
    <row r="23" spans="1:9" ht="13.5" thickBot="1" x14ac:dyDescent="0.25">
      <c r="A23" s="1109"/>
      <c r="B23" s="172"/>
      <c r="C23" s="172"/>
      <c r="D23" s="172"/>
      <c r="E23" s="172"/>
      <c r="F23" s="172"/>
    </row>
    <row r="24" spans="1:9" ht="13.5" thickBot="1" x14ac:dyDescent="0.25">
      <c r="A24" s="1112" t="s">
        <v>1318</v>
      </c>
      <c r="B24" s="1068" t="s">
        <v>1319</v>
      </c>
      <c r="C24" s="1" t="s">
        <v>562</v>
      </c>
      <c r="D24" s="1" t="s">
        <v>1320</v>
      </c>
      <c r="E24" s="1" t="s">
        <v>1321</v>
      </c>
      <c r="F24" s="2" t="s">
        <v>565</v>
      </c>
    </row>
    <row r="25" spans="1:9" x14ac:dyDescent="0.2">
      <c r="A25" s="1078" t="s">
        <v>1322</v>
      </c>
      <c r="B25" s="63">
        <v>15065</v>
      </c>
      <c r="C25" s="479" t="s">
        <v>1331</v>
      </c>
      <c r="D25" s="480">
        <v>903185</v>
      </c>
      <c r="E25" s="480">
        <f>D25-F25</f>
        <v>903185</v>
      </c>
      <c r="F25" s="490">
        <v>0</v>
      </c>
    </row>
    <row r="26" spans="1:9" ht="13.5" thickBot="1" x14ac:dyDescent="0.25">
      <c r="A26" s="1080" t="s">
        <v>1325</v>
      </c>
      <c r="B26" s="86">
        <v>15091</v>
      </c>
      <c r="C26" s="1073" t="s">
        <v>1332</v>
      </c>
      <c r="D26" s="486">
        <v>178039</v>
      </c>
      <c r="E26" s="486">
        <f>D26</f>
        <v>178039</v>
      </c>
      <c r="F26" s="493">
        <v>0</v>
      </c>
    </row>
    <row r="27" spans="1:9" ht="13.5" thickBot="1" x14ac:dyDescent="0.25">
      <c r="A27" s="1102">
        <v>315</v>
      </c>
      <c r="B27" s="1684" t="s">
        <v>233</v>
      </c>
      <c r="C27" s="1685"/>
      <c r="D27" s="1082">
        <f>SUM(D25:D26)</f>
        <v>1081224</v>
      </c>
      <c r="E27" s="1082">
        <f>SUM(E25:E26)</f>
        <v>1081224</v>
      </c>
      <c r="F27" s="1085">
        <f>SUM(F26:F26)</f>
        <v>0</v>
      </c>
    </row>
    <row r="28" spans="1:9" x14ac:dyDescent="0.2">
      <c r="A28" s="1109"/>
      <c r="B28" s="172"/>
      <c r="C28" s="172"/>
      <c r="D28" s="172"/>
      <c r="E28" s="172"/>
      <c r="F28" s="172"/>
    </row>
    <row r="29" spans="1:9" x14ac:dyDescent="0.2">
      <c r="A29" s="1109"/>
      <c r="B29" s="172"/>
      <c r="C29" s="172"/>
      <c r="D29" s="172"/>
      <c r="E29" s="172"/>
      <c r="F29" s="172"/>
    </row>
    <row r="30" spans="1:9" x14ac:dyDescent="0.2">
      <c r="A30" s="1688" t="s">
        <v>816</v>
      </c>
      <c r="B30" s="1688"/>
      <c r="C30" s="1688"/>
      <c r="D30" s="1688"/>
      <c r="E30" s="1688"/>
      <c r="F30" s="1688"/>
      <c r="G30" s="243"/>
    </row>
    <row r="31" spans="1:9" ht="13.5" thickBot="1" x14ac:dyDescent="0.25">
      <c r="A31" s="1104"/>
      <c r="B31" s="11"/>
      <c r="C31" s="11"/>
      <c r="D31" s="11"/>
      <c r="E31" s="11"/>
      <c r="F31" s="11"/>
    </row>
    <row r="32" spans="1:9" ht="13.5" thickBot="1" x14ac:dyDescent="0.25">
      <c r="A32" s="1112" t="s">
        <v>1318</v>
      </c>
      <c r="B32" s="1068" t="s">
        <v>1319</v>
      </c>
      <c r="C32" s="1" t="s">
        <v>562</v>
      </c>
      <c r="D32" s="1" t="s">
        <v>1320</v>
      </c>
      <c r="E32" s="1" t="s">
        <v>1321</v>
      </c>
      <c r="F32" s="2" t="s">
        <v>565</v>
      </c>
    </row>
    <row r="33" spans="1:13" ht="13.5" thickBot="1" x14ac:dyDescent="0.25">
      <c r="A33" s="1105" t="s">
        <v>1322</v>
      </c>
      <c r="B33" s="1069" t="s">
        <v>1334</v>
      </c>
      <c r="C33" s="318" t="s">
        <v>1335</v>
      </c>
      <c r="D33" s="1074">
        <v>2664728</v>
      </c>
      <c r="E33" s="1074">
        <f>D33</f>
        <v>2664728</v>
      </c>
      <c r="F33" s="1090">
        <v>0</v>
      </c>
    </row>
    <row r="34" spans="1:13" ht="13.5" thickBot="1" x14ac:dyDescent="0.25">
      <c r="A34" s="1102">
        <v>317</v>
      </c>
      <c r="B34" s="1684" t="s">
        <v>817</v>
      </c>
      <c r="C34" s="1685"/>
      <c r="D34" s="1083">
        <f>SUM(D33:D33)</f>
        <v>2664728</v>
      </c>
      <c r="E34" s="1083">
        <f>SUM(E33:E33)</f>
        <v>2664728</v>
      </c>
      <c r="F34" s="1091">
        <f>SUM(F33)</f>
        <v>0</v>
      </c>
    </row>
    <row r="35" spans="1:13" s="484" customFormat="1" x14ac:dyDescent="0.2">
      <c r="A35" s="1103"/>
      <c r="B35" s="1687"/>
      <c r="C35" s="1687"/>
      <c r="D35" s="1089"/>
      <c r="E35" s="1089"/>
      <c r="F35" s="1089"/>
      <c r="G35" s="189"/>
      <c r="H35" s="162"/>
      <c r="I35" s="162"/>
      <c r="J35" s="162"/>
      <c r="K35" s="162"/>
      <c r="L35" s="162"/>
      <c r="M35" s="162"/>
    </row>
    <row r="36" spans="1:13" s="484" customFormat="1" x14ac:dyDescent="0.2">
      <c r="A36" s="1103"/>
      <c r="B36" s="174"/>
      <c r="C36" s="174"/>
      <c r="D36" s="1089"/>
      <c r="E36" s="1089"/>
      <c r="F36" s="1089"/>
      <c r="G36" s="189"/>
      <c r="H36" s="162"/>
      <c r="I36" s="162"/>
      <c r="J36" s="162"/>
      <c r="K36" s="162"/>
      <c r="L36" s="162"/>
      <c r="M36" s="162"/>
    </row>
    <row r="37" spans="1:13" x14ac:dyDescent="0.2">
      <c r="A37" s="1686" t="s">
        <v>570</v>
      </c>
      <c r="B37" s="1686"/>
      <c r="C37" s="1686"/>
      <c r="D37" s="1686"/>
      <c r="E37" s="1686"/>
      <c r="F37" s="1686"/>
    </row>
    <row r="38" spans="1:13" ht="13.5" thickBot="1" x14ac:dyDescent="0.25">
      <c r="A38" s="1100"/>
      <c r="B38" s="164"/>
      <c r="C38" s="164"/>
      <c r="D38" s="164"/>
      <c r="E38" s="164"/>
      <c r="F38" s="164"/>
    </row>
    <row r="39" spans="1:13" ht="13.5" thickBot="1" x14ac:dyDescent="0.25">
      <c r="A39" s="1112" t="s">
        <v>1318</v>
      </c>
      <c r="B39" s="1068" t="s">
        <v>1319</v>
      </c>
      <c r="C39" s="1" t="s">
        <v>562</v>
      </c>
      <c r="D39" s="1" t="s">
        <v>1320</v>
      </c>
      <c r="E39" s="1" t="s">
        <v>1321</v>
      </c>
      <c r="F39" s="2" t="s">
        <v>565</v>
      </c>
    </row>
    <row r="40" spans="1:13" ht="13.5" customHeight="1" thickBot="1" x14ac:dyDescent="0.25">
      <c r="A40" s="1106" t="s">
        <v>1322</v>
      </c>
      <c r="B40" s="80">
        <v>27355</v>
      </c>
      <c r="C40" s="1075" t="s">
        <v>1336</v>
      </c>
      <c r="D40" s="482">
        <v>127918772</v>
      </c>
      <c r="E40" s="482">
        <f>D40-F40</f>
        <v>127918772</v>
      </c>
      <c r="F40" s="492">
        <v>0</v>
      </c>
    </row>
    <row r="41" spans="1:13" ht="13.5" thickBot="1" x14ac:dyDescent="0.25">
      <c r="A41" s="1102">
        <v>327</v>
      </c>
      <c r="B41" s="1684" t="s">
        <v>571</v>
      </c>
      <c r="C41" s="1685"/>
      <c r="D41" s="1082">
        <f>SUM(D40:D40)</f>
        <v>127918772</v>
      </c>
      <c r="E41" s="1082">
        <f>SUM(E40:E40)</f>
        <v>127918772</v>
      </c>
      <c r="F41" s="1085">
        <f>SUM(F40:F40)</f>
        <v>0</v>
      </c>
    </row>
    <row r="42" spans="1:13" x14ac:dyDescent="0.2">
      <c r="A42" s="1109"/>
      <c r="B42" s="172"/>
      <c r="C42" s="172"/>
      <c r="D42" s="172"/>
      <c r="E42" s="172"/>
      <c r="F42" s="172"/>
    </row>
    <row r="43" spans="1:13" x14ac:dyDescent="0.2">
      <c r="A43" s="1109"/>
      <c r="B43" s="172"/>
      <c r="C43" s="172"/>
      <c r="D43" s="172"/>
      <c r="E43" s="172"/>
      <c r="F43" s="172"/>
    </row>
    <row r="44" spans="1:13" x14ac:dyDescent="0.2">
      <c r="A44" s="1686" t="s">
        <v>572</v>
      </c>
      <c r="B44" s="1686"/>
      <c r="C44" s="1686"/>
      <c r="D44" s="1686"/>
      <c r="E44" s="1686"/>
      <c r="F44" s="1686"/>
    </row>
    <row r="45" spans="1:13" ht="13.5" customHeight="1" thickBot="1" x14ac:dyDescent="0.25">
      <c r="A45" s="1107"/>
      <c r="B45" s="177"/>
      <c r="C45" s="177"/>
      <c r="D45" s="177"/>
      <c r="E45" s="177"/>
      <c r="F45" s="177"/>
    </row>
    <row r="46" spans="1:13" ht="13.5" thickBot="1" x14ac:dyDescent="0.25">
      <c r="A46" s="1112" t="s">
        <v>1318</v>
      </c>
      <c r="B46" s="1068" t="s">
        <v>1319</v>
      </c>
      <c r="C46" s="1" t="s">
        <v>562</v>
      </c>
      <c r="D46" s="1" t="s">
        <v>1320</v>
      </c>
      <c r="E46" s="1" t="s">
        <v>1321</v>
      </c>
      <c r="F46" s="2" t="s">
        <v>565</v>
      </c>
    </row>
    <row r="47" spans="1:13" x14ac:dyDescent="0.2">
      <c r="A47" s="1078" t="s">
        <v>1322</v>
      </c>
      <c r="B47" s="854">
        <v>33086</v>
      </c>
      <c r="C47" s="865" t="s">
        <v>1337</v>
      </c>
      <c r="D47" s="480">
        <v>27893725</v>
      </c>
      <c r="E47" s="480">
        <f>D47-F47</f>
        <v>20489807</v>
      </c>
      <c r="F47" s="490">
        <v>7403918</v>
      </c>
    </row>
    <row r="48" spans="1:13" x14ac:dyDescent="0.2">
      <c r="A48" s="1076" t="s">
        <v>1325</v>
      </c>
      <c r="B48" s="367">
        <v>33087</v>
      </c>
      <c r="C48" s="1079" t="s">
        <v>1338</v>
      </c>
      <c r="D48" s="481">
        <v>41496000</v>
      </c>
      <c r="E48" s="481">
        <f>D48-F48</f>
        <v>41320784.07</v>
      </c>
      <c r="F48" s="488">
        <v>175215.93</v>
      </c>
    </row>
    <row r="49" spans="1:15" ht="12.75" customHeight="1" x14ac:dyDescent="0.2">
      <c r="A49" s="1076" t="s">
        <v>1327</v>
      </c>
      <c r="B49" s="367">
        <v>33088</v>
      </c>
      <c r="C49" s="1079" t="s">
        <v>1339</v>
      </c>
      <c r="D49" s="481">
        <v>21860000</v>
      </c>
      <c r="E49" s="481">
        <f>D49-F49</f>
        <v>21518709.789999999</v>
      </c>
      <c r="F49" s="488">
        <v>341290.20999999996</v>
      </c>
      <c r="O49" s="1077"/>
    </row>
    <row r="50" spans="1:15" x14ac:dyDescent="0.2">
      <c r="A50" s="1076" t="s">
        <v>1329</v>
      </c>
      <c r="B50" s="367">
        <v>33090</v>
      </c>
      <c r="C50" s="485" t="s">
        <v>1340</v>
      </c>
      <c r="D50" s="481">
        <v>450000</v>
      </c>
      <c r="E50" s="481">
        <f>D50-F50</f>
        <v>315000</v>
      </c>
      <c r="F50" s="488">
        <v>135000</v>
      </c>
    </row>
    <row r="51" spans="1:15" ht="12.75" customHeight="1" x14ac:dyDescent="0.2">
      <c r="A51" s="1076" t="s">
        <v>1341</v>
      </c>
      <c r="B51" s="367">
        <v>33155</v>
      </c>
      <c r="C51" s="191" t="s">
        <v>1342</v>
      </c>
      <c r="D51" s="481">
        <v>321315644</v>
      </c>
      <c r="E51" s="481">
        <f t="shared" ref="E51" si="0">D51-F51</f>
        <v>321293150</v>
      </c>
      <c r="F51" s="488">
        <v>22494</v>
      </c>
    </row>
    <row r="52" spans="1:15" x14ac:dyDescent="0.2">
      <c r="A52" s="1076" t="s">
        <v>1343</v>
      </c>
      <c r="B52" s="367">
        <v>33166</v>
      </c>
      <c r="C52" s="485" t="s">
        <v>573</v>
      </c>
      <c r="D52" s="481">
        <v>1700000</v>
      </c>
      <c r="E52" s="481">
        <f>D52-F52</f>
        <v>1700000</v>
      </c>
      <c r="F52" s="488">
        <v>0</v>
      </c>
      <c r="N52" s="1077"/>
    </row>
    <row r="53" spans="1:15" x14ac:dyDescent="0.2">
      <c r="A53" s="1076" t="s">
        <v>1344</v>
      </c>
      <c r="B53" s="367">
        <v>33353</v>
      </c>
      <c r="C53" s="857" t="s">
        <v>574</v>
      </c>
      <c r="D53" s="481">
        <v>7368850284</v>
      </c>
      <c r="E53" s="481">
        <f>D53-F53</f>
        <v>7312070578.4300003</v>
      </c>
      <c r="F53" s="488">
        <v>56779705.57</v>
      </c>
      <c r="N53" s="1077"/>
    </row>
    <row r="54" spans="1:15" ht="13.5" thickBot="1" x14ac:dyDescent="0.25">
      <c r="A54" s="1080" t="s">
        <v>1345</v>
      </c>
      <c r="B54" s="860">
        <v>33354</v>
      </c>
      <c r="C54" s="1073" t="s">
        <v>1346</v>
      </c>
      <c r="D54" s="486">
        <v>1676324</v>
      </c>
      <c r="E54" s="486">
        <f>D54-F54</f>
        <v>1676324</v>
      </c>
      <c r="F54" s="493">
        <v>0</v>
      </c>
    </row>
    <row r="55" spans="1:15" ht="13.5" thickBot="1" x14ac:dyDescent="0.25">
      <c r="A55" s="1102">
        <v>333</v>
      </c>
      <c r="B55" s="1684" t="s">
        <v>575</v>
      </c>
      <c r="C55" s="1685"/>
      <c r="D55" s="1081">
        <f>SUM(D47:D54)</f>
        <v>7785241977</v>
      </c>
      <c r="E55" s="1081">
        <f>SUM(E47:E54)</f>
        <v>7720384353.29</v>
      </c>
      <c r="F55" s="1092">
        <f>SUM(F47:F54)</f>
        <v>64857623.710000001</v>
      </c>
    </row>
    <row r="56" spans="1:15" x14ac:dyDescent="0.2">
      <c r="A56" s="1691" t="s">
        <v>576</v>
      </c>
      <c r="B56" s="1691"/>
      <c r="C56" s="1691"/>
      <c r="D56" s="1691"/>
      <c r="E56" s="1691"/>
      <c r="F56" s="1691"/>
    </row>
    <row r="57" spans="1:15" ht="18" customHeight="1" x14ac:dyDescent="0.2">
      <c r="A57" s="1692"/>
      <c r="B57" s="1692"/>
      <c r="C57" s="1692"/>
      <c r="D57" s="1692"/>
      <c r="E57" s="1692"/>
      <c r="F57" s="1692"/>
    </row>
    <row r="58" spans="1:15" x14ac:dyDescent="0.2">
      <c r="A58" s="1113"/>
      <c r="B58" s="176"/>
      <c r="C58" s="176"/>
      <c r="D58" s="176"/>
      <c r="E58" s="176"/>
      <c r="F58" s="176"/>
    </row>
    <row r="59" spans="1:15" x14ac:dyDescent="0.2">
      <c r="E59" s="1689" t="s">
        <v>730</v>
      </c>
      <c r="F59" s="1689"/>
    </row>
    <row r="60" spans="1:15" ht="31.5" customHeight="1" x14ac:dyDescent="0.2">
      <c r="A60" s="1690" t="s">
        <v>1352</v>
      </c>
      <c r="B60" s="1690"/>
      <c r="C60" s="1690"/>
      <c r="D60" s="1690"/>
      <c r="E60" s="1690"/>
      <c r="F60" s="1690"/>
    </row>
    <row r="61" spans="1:15" ht="12.75" customHeight="1" x14ac:dyDescent="0.2">
      <c r="A61" s="946"/>
      <c r="B61" s="946"/>
      <c r="C61" s="946"/>
      <c r="D61" s="946"/>
      <c r="E61" s="946"/>
      <c r="F61" s="946"/>
    </row>
    <row r="62" spans="1:15" x14ac:dyDescent="0.2">
      <c r="A62" s="1113"/>
      <c r="B62" s="176"/>
      <c r="C62" s="176"/>
      <c r="D62" s="176"/>
      <c r="E62" s="176"/>
      <c r="F62" s="176"/>
    </row>
    <row r="63" spans="1:15" x14ac:dyDescent="0.2">
      <c r="A63" s="1686" t="s">
        <v>577</v>
      </c>
      <c r="B63" s="1686"/>
      <c r="C63" s="1686"/>
      <c r="D63" s="1686"/>
      <c r="E63" s="1686"/>
      <c r="F63" s="1686"/>
    </row>
    <row r="64" spans="1:15" ht="13.5" customHeight="1" thickBot="1" x14ac:dyDescent="0.25">
      <c r="A64" s="1100"/>
      <c r="B64" s="164"/>
      <c r="C64" s="164"/>
      <c r="D64" s="164"/>
      <c r="E64" s="164"/>
      <c r="F64" s="164"/>
      <c r="H64" s="11"/>
      <c r="I64" s="11"/>
      <c r="J64" s="11"/>
      <c r="K64" s="11"/>
      <c r="L64" s="11"/>
      <c r="M64" s="11"/>
    </row>
    <row r="65" spans="1:6" ht="13.5" thickBot="1" x14ac:dyDescent="0.25">
      <c r="A65" s="1112" t="s">
        <v>1318</v>
      </c>
      <c r="B65" s="1068" t="s">
        <v>1319</v>
      </c>
      <c r="C65" s="1" t="s">
        <v>562</v>
      </c>
      <c r="D65" s="1" t="s">
        <v>1320</v>
      </c>
      <c r="E65" s="1" t="s">
        <v>1321</v>
      </c>
      <c r="F65" s="2" t="s">
        <v>565</v>
      </c>
    </row>
    <row r="66" spans="1:6" x14ac:dyDescent="0.2">
      <c r="A66" s="1108">
        <v>1</v>
      </c>
      <c r="B66" s="15">
        <v>34021</v>
      </c>
      <c r="C66" s="191" t="s">
        <v>694</v>
      </c>
      <c r="D66" s="478">
        <v>845000</v>
      </c>
      <c r="E66" s="478">
        <f>D66-F66</f>
        <v>845000</v>
      </c>
      <c r="F66" s="489">
        <v>0</v>
      </c>
    </row>
    <row r="67" spans="1:6" x14ac:dyDescent="0.2">
      <c r="A67" s="1076" t="s">
        <v>1325</v>
      </c>
      <c r="B67" s="15">
        <v>34031</v>
      </c>
      <c r="C67" s="191" t="s">
        <v>715</v>
      </c>
      <c r="D67" s="481">
        <v>379000</v>
      </c>
      <c r="E67" s="481">
        <f>D67-F67</f>
        <v>378540</v>
      </c>
      <c r="F67" s="488">
        <v>460</v>
      </c>
    </row>
    <row r="68" spans="1:6" x14ac:dyDescent="0.2">
      <c r="A68" s="1076" t="s">
        <v>1327</v>
      </c>
      <c r="B68" s="15">
        <v>34053</v>
      </c>
      <c r="C68" s="191" t="s">
        <v>695</v>
      </c>
      <c r="D68" s="481">
        <v>189000</v>
      </c>
      <c r="E68" s="481">
        <f>D68</f>
        <v>189000</v>
      </c>
      <c r="F68" s="488">
        <v>0</v>
      </c>
    </row>
    <row r="69" spans="1:6" x14ac:dyDescent="0.2">
      <c r="A69" s="1076" t="s">
        <v>1329</v>
      </c>
      <c r="B69" s="15">
        <v>34070</v>
      </c>
      <c r="C69" s="191" t="s">
        <v>578</v>
      </c>
      <c r="D69" s="481">
        <v>236000</v>
      </c>
      <c r="E69" s="481">
        <f>D69-F69</f>
        <v>236000</v>
      </c>
      <c r="F69" s="488">
        <v>0</v>
      </c>
    </row>
    <row r="70" spans="1:6" x14ac:dyDescent="0.2">
      <c r="A70" s="1076" t="s">
        <v>1341</v>
      </c>
      <c r="B70" s="15">
        <v>34503</v>
      </c>
      <c r="C70" s="191" t="s">
        <v>1347</v>
      </c>
      <c r="D70" s="481">
        <v>479000</v>
      </c>
      <c r="E70" s="481">
        <f>D70-F70</f>
        <v>479000</v>
      </c>
      <c r="F70" s="488">
        <v>0</v>
      </c>
    </row>
    <row r="71" spans="1:6" ht="13.5" thickBot="1" x14ac:dyDescent="0.25">
      <c r="A71" s="1076" t="s">
        <v>1343</v>
      </c>
      <c r="B71" s="68">
        <v>34544</v>
      </c>
      <c r="C71" s="1071" t="s">
        <v>818</v>
      </c>
      <c r="D71" s="481">
        <v>2280158</v>
      </c>
      <c r="E71" s="481">
        <f>D71-F71</f>
        <v>2280158</v>
      </c>
      <c r="F71" s="488">
        <v>0</v>
      </c>
    </row>
    <row r="72" spans="1:6" ht="13.5" thickBot="1" x14ac:dyDescent="0.25">
      <c r="A72" s="1102">
        <v>334</v>
      </c>
      <c r="B72" s="1684" t="s">
        <v>579</v>
      </c>
      <c r="C72" s="1685"/>
      <c r="D72" s="482">
        <f>SUM(D66:D71)</f>
        <v>4408158</v>
      </c>
      <c r="E72" s="482">
        <f>SUM(E66:E71)</f>
        <v>4407698</v>
      </c>
      <c r="F72" s="492">
        <f>SUM(F66:F71)</f>
        <v>460</v>
      </c>
    </row>
    <row r="73" spans="1:6" x14ac:dyDescent="0.2">
      <c r="A73" s="1109"/>
      <c r="B73" s="1087"/>
      <c r="C73" s="172"/>
      <c r="D73" s="1088"/>
      <c r="E73" s="1088"/>
      <c r="F73" s="1088"/>
    </row>
    <row r="74" spans="1:6" x14ac:dyDescent="0.2">
      <c r="A74" s="1109"/>
      <c r="B74" s="1087"/>
      <c r="C74" s="172"/>
      <c r="D74" s="1088"/>
      <c r="E74" s="1088"/>
      <c r="F74" s="1088"/>
    </row>
    <row r="75" spans="1:6" x14ac:dyDescent="0.2">
      <c r="A75" s="1686" t="s">
        <v>580</v>
      </c>
      <c r="B75" s="1686"/>
      <c r="C75" s="1686"/>
      <c r="D75" s="1686"/>
      <c r="E75" s="1686"/>
      <c r="F75" s="1686"/>
    </row>
    <row r="76" spans="1:6" ht="13.5" customHeight="1" thickBot="1" x14ac:dyDescent="0.25">
      <c r="A76" s="1100"/>
      <c r="B76" s="164"/>
      <c r="C76" s="164"/>
      <c r="D76" s="164"/>
      <c r="E76" s="164"/>
      <c r="F76" s="164"/>
    </row>
    <row r="77" spans="1:6" ht="13.5" thickBot="1" x14ac:dyDescent="0.25">
      <c r="A77" s="1112" t="s">
        <v>1318</v>
      </c>
      <c r="B77" s="1068" t="s">
        <v>1319</v>
      </c>
      <c r="C77" s="1" t="s">
        <v>562</v>
      </c>
      <c r="D77" s="1" t="s">
        <v>1320</v>
      </c>
      <c r="E77" s="1" t="s">
        <v>1321</v>
      </c>
      <c r="F77" s="2" t="s">
        <v>565</v>
      </c>
    </row>
    <row r="78" spans="1:6" s="483" customFormat="1" x14ac:dyDescent="0.2">
      <c r="A78" s="1108" t="s">
        <v>1322</v>
      </c>
      <c r="B78" s="54">
        <v>35018</v>
      </c>
      <c r="C78" s="1086" t="s">
        <v>819</v>
      </c>
      <c r="D78" s="478">
        <v>4373910</v>
      </c>
      <c r="E78" s="478">
        <f>D78-F78</f>
        <v>4373910</v>
      </c>
      <c r="F78" s="489">
        <v>0</v>
      </c>
    </row>
    <row r="79" spans="1:6" x14ac:dyDescent="0.2">
      <c r="A79" s="1108" t="s">
        <v>1325</v>
      </c>
      <c r="B79" s="54">
        <v>35028</v>
      </c>
      <c r="C79" s="1086" t="s">
        <v>1348</v>
      </c>
      <c r="D79" s="478">
        <v>180000</v>
      </c>
      <c r="E79" s="478">
        <f>D79-F79</f>
        <v>180000</v>
      </c>
      <c r="F79" s="489">
        <v>0</v>
      </c>
    </row>
    <row r="80" spans="1:6" ht="13.5" thickBot="1" x14ac:dyDescent="0.25">
      <c r="A80" s="1108" t="s">
        <v>1327</v>
      </c>
      <c r="B80" s="86">
        <v>35500</v>
      </c>
      <c r="C80" s="1073" t="s">
        <v>820</v>
      </c>
      <c r="D80" s="478">
        <v>833852</v>
      </c>
      <c r="E80" s="478">
        <f>D80-F80</f>
        <v>833852</v>
      </c>
      <c r="F80" s="489">
        <v>0</v>
      </c>
    </row>
    <row r="81" spans="1:6" ht="13.5" thickBot="1" x14ac:dyDescent="0.25">
      <c r="A81" s="1102">
        <v>335</v>
      </c>
      <c r="B81" s="1684" t="s">
        <v>635</v>
      </c>
      <c r="C81" s="1685"/>
      <c r="D81" s="482">
        <f>SUM(D78:D80)</f>
        <v>5387762</v>
      </c>
      <c r="E81" s="482">
        <f>SUM(E78:E80)</f>
        <v>5387762</v>
      </c>
      <c r="F81" s="492">
        <f>SUM(F78:F80)</f>
        <v>0</v>
      </c>
    </row>
    <row r="84" spans="1:6" x14ac:dyDescent="0.2">
      <c r="A84" s="1686" t="s">
        <v>581</v>
      </c>
      <c r="B84" s="1686"/>
      <c r="C84" s="1686"/>
      <c r="D84" s="1686"/>
      <c r="E84" s="1686"/>
      <c r="F84" s="1686"/>
    </row>
    <row r="85" spans="1:6" ht="13.5" thickBot="1" x14ac:dyDescent="0.25">
      <c r="A85" s="1100"/>
      <c r="B85" s="164"/>
      <c r="C85" s="164"/>
      <c r="D85" s="164"/>
      <c r="E85" s="164"/>
      <c r="F85" s="164"/>
    </row>
    <row r="86" spans="1:6" ht="13.5" thickBot="1" x14ac:dyDescent="0.25">
      <c r="A86" s="1112" t="s">
        <v>1318</v>
      </c>
      <c r="B86" s="1068" t="s">
        <v>1319</v>
      </c>
      <c r="C86" s="1" t="s">
        <v>562</v>
      </c>
      <c r="D86" s="1" t="s">
        <v>1320</v>
      </c>
      <c r="E86" s="1" t="s">
        <v>1321</v>
      </c>
      <c r="F86" s="2" t="s">
        <v>565</v>
      </c>
    </row>
    <row r="87" spans="1:6" x14ac:dyDescent="0.2">
      <c r="A87" s="1108" t="s">
        <v>1322</v>
      </c>
      <c r="B87" s="54">
        <v>98008</v>
      </c>
      <c r="C87" s="1086" t="s">
        <v>1349</v>
      </c>
      <c r="D87" s="478">
        <v>100000</v>
      </c>
      <c r="E87" s="478">
        <f>D87-F87</f>
        <v>0</v>
      </c>
      <c r="F87" s="489">
        <v>100000</v>
      </c>
    </row>
    <row r="88" spans="1:6" x14ac:dyDescent="0.2">
      <c r="A88" s="1076" t="s">
        <v>1325</v>
      </c>
      <c r="B88" s="15">
        <v>98035</v>
      </c>
      <c r="C88" s="191" t="s">
        <v>1350</v>
      </c>
      <c r="D88" s="481">
        <v>150000</v>
      </c>
      <c r="E88" s="481">
        <f>D88-F88</f>
        <v>150000</v>
      </c>
      <c r="F88" s="488">
        <v>0</v>
      </c>
    </row>
    <row r="89" spans="1:6" ht="13.5" thickBot="1" x14ac:dyDescent="0.25">
      <c r="A89" s="1101" t="s">
        <v>1327</v>
      </c>
      <c r="B89" s="68">
        <v>98187</v>
      </c>
      <c r="C89" s="1071" t="s">
        <v>1351</v>
      </c>
      <c r="D89" s="1072">
        <v>1000000</v>
      </c>
      <c r="E89" s="1072">
        <v>84080.97</v>
      </c>
      <c r="F89" s="491">
        <f>D89-E89</f>
        <v>915919.03</v>
      </c>
    </row>
    <row r="90" spans="1:6" ht="13.5" thickBot="1" x14ac:dyDescent="0.25">
      <c r="A90" s="1102">
        <v>398</v>
      </c>
      <c r="B90" s="1684" t="s">
        <v>582</v>
      </c>
      <c r="C90" s="1685"/>
      <c r="D90" s="1082">
        <f>SUM(D87:D89)</f>
        <v>1250000</v>
      </c>
      <c r="E90" s="1082">
        <f>SUM(E87:E89)</f>
        <v>234080.97</v>
      </c>
      <c r="F90" s="1085">
        <f>SUM(F87:F89)</f>
        <v>1015919.03</v>
      </c>
    </row>
    <row r="93" spans="1:6" x14ac:dyDescent="0.2">
      <c r="A93" s="1103"/>
      <c r="B93" s="174"/>
      <c r="C93" s="174"/>
      <c r="D93" s="175"/>
      <c r="E93" s="175"/>
      <c r="F93" s="175"/>
    </row>
    <row r="94" spans="1:6" x14ac:dyDescent="0.2">
      <c r="A94" s="1103"/>
      <c r="B94" s="174"/>
      <c r="C94" s="174"/>
      <c r="D94" s="175"/>
      <c r="E94" s="175"/>
      <c r="F94" s="175"/>
    </row>
    <row r="95" spans="1:6" x14ac:dyDescent="0.2">
      <c r="A95" s="1686" t="s">
        <v>672</v>
      </c>
      <c r="B95" s="1686"/>
      <c r="C95" s="1686"/>
      <c r="D95" s="1686"/>
      <c r="E95" s="1686"/>
      <c r="F95" s="1686"/>
    </row>
    <row r="96" spans="1:6" ht="16.5" thickBot="1" x14ac:dyDescent="0.3">
      <c r="A96" s="1099"/>
      <c r="B96" s="163"/>
      <c r="C96" s="163"/>
      <c r="D96" s="163"/>
      <c r="E96" s="163"/>
      <c r="F96" s="163"/>
    </row>
    <row r="97" spans="1:12" ht="13.5" thickBot="1" x14ac:dyDescent="0.25">
      <c r="A97" s="1102" t="s">
        <v>584</v>
      </c>
      <c r="B97" s="165" t="s">
        <v>585</v>
      </c>
      <c r="C97" s="166" t="s">
        <v>586</v>
      </c>
      <c r="D97" s="165" t="s">
        <v>563</v>
      </c>
      <c r="E97" s="165" t="s">
        <v>564</v>
      </c>
      <c r="F97" s="167" t="s">
        <v>565</v>
      </c>
    </row>
    <row r="98" spans="1:12" x14ac:dyDescent="0.2">
      <c r="A98" s="487">
        <v>304</v>
      </c>
      <c r="B98" s="179" t="s">
        <v>587</v>
      </c>
      <c r="C98" s="180" t="s">
        <v>588</v>
      </c>
      <c r="D98" s="1094">
        <f>D9</f>
        <v>450000</v>
      </c>
      <c r="E98" s="168">
        <f>E9</f>
        <v>450000</v>
      </c>
      <c r="F98" s="1096">
        <f>F9</f>
        <v>0</v>
      </c>
    </row>
    <row r="99" spans="1:12" x14ac:dyDescent="0.2">
      <c r="A99" s="1110">
        <v>313</v>
      </c>
      <c r="B99" s="181" t="s">
        <v>187</v>
      </c>
      <c r="C99" s="170" t="s">
        <v>148</v>
      </c>
      <c r="D99" s="182">
        <f>D19</f>
        <v>930138060</v>
      </c>
      <c r="E99" s="182">
        <f>E19</f>
        <v>923647907.06000006</v>
      </c>
      <c r="F99" s="1097">
        <f>F19</f>
        <v>6490152.9399999995</v>
      </c>
    </row>
    <row r="100" spans="1:12" x14ac:dyDescent="0.2">
      <c r="A100" s="1076">
        <v>315</v>
      </c>
      <c r="B100" s="181" t="s">
        <v>190</v>
      </c>
      <c r="C100" s="1093" t="s">
        <v>1353</v>
      </c>
      <c r="D100" s="182">
        <f>D27</f>
        <v>1081224</v>
      </c>
      <c r="E100" s="182">
        <f>E27</f>
        <v>1081224</v>
      </c>
      <c r="F100" s="1097">
        <f>F27</f>
        <v>0</v>
      </c>
    </row>
    <row r="101" spans="1:12" x14ac:dyDescent="0.2">
      <c r="A101" s="1110">
        <v>317</v>
      </c>
      <c r="B101" s="181" t="s">
        <v>189</v>
      </c>
      <c r="C101" s="170" t="s">
        <v>607</v>
      </c>
      <c r="D101" s="183">
        <f>D34</f>
        <v>2664728</v>
      </c>
      <c r="E101" s="183">
        <f>E34</f>
        <v>2664728</v>
      </c>
      <c r="F101" s="1098">
        <f>F34</f>
        <v>0</v>
      </c>
    </row>
    <row r="102" spans="1:12" x14ac:dyDescent="0.2">
      <c r="A102" s="1110">
        <v>327</v>
      </c>
      <c r="B102" s="181" t="s">
        <v>188</v>
      </c>
      <c r="C102" s="170" t="s">
        <v>149</v>
      </c>
      <c r="D102" s="183">
        <f>D41</f>
        <v>127918772</v>
      </c>
      <c r="E102" s="183">
        <f>E41</f>
        <v>127918772</v>
      </c>
      <c r="F102" s="1098">
        <f>F41</f>
        <v>0</v>
      </c>
    </row>
    <row r="103" spans="1:12" x14ac:dyDescent="0.2">
      <c r="A103" s="1110">
        <v>333</v>
      </c>
      <c r="B103" s="181" t="s">
        <v>186</v>
      </c>
      <c r="C103" s="170" t="s">
        <v>589</v>
      </c>
      <c r="D103" s="178">
        <f>D55</f>
        <v>7785241977</v>
      </c>
      <c r="E103" s="178">
        <f>E55</f>
        <v>7720384353.29</v>
      </c>
      <c r="F103" s="184">
        <f>F55</f>
        <v>64857623.710000001</v>
      </c>
    </row>
    <row r="104" spans="1:12" x14ac:dyDescent="0.2">
      <c r="A104" s="1110">
        <v>334</v>
      </c>
      <c r="B104" s="181" t="s">
        <v>191</v>
      </c>
      <c r="C104" s="170" t="s">
        <v>185</v>
      </c>
      <c r="D104" s="171">
        <f>D72</f>
        <v>4408158</v>
      </c>
      <c r="E104" s="171">
        <f>E72</f>
        <v>4407698</v>
      </c>
      <c r="F104" s="169">
        <f>F72</f>
        <v>460</v>
      </c>
    </row>
    <row r="105" spans="1:12" x14ac:dyDescent="0.2">
      <c r="A105" s="1110">
        <v>335</v>
      </c>
      <c r="B105" s="181" t="s">
        <v>312</v>
      </c>
      <c r="C105" s="170" t="s">
        <v>315</v>
      </c>
      <c r="D105" s="171">
        <f>D81</f>
        <v>5387762</v>
      </c>
      <c r="E105" s="171">
        <f>E81</f>
        <v>5387762</v>
      </c>
      <c r="F105" s="169">
        <f>F81</f>
        <v>0</v>
      </c>
    </row>
    <row r="106" spans="1:12" ht="13.5" thickBot="1" x14ac:dyDescent="0.25">
      <c r="A106" s="1110">
        <v>398</v>
      </c>
      <c r="B106" s="181" t="s">
        <v>147</v>
      </c>
      <c r="C106" s="170" t="s">
        <v>234</v>
      </c>
      <c r="D106" s="1095">
        <f>D90</f>
        <v>1250000</v>
      </c>
      <c r="E106" s="171">
        <f>E90</f>
        <v>234080.97</v>
      </c>
      <c r="F106" s="169">
        <f>F90</f>
        <v>1015919.03</v>
      </c>
    </row>
    <row r="107" spans="1:12" ht="13.5" thickBot="1" x14ac:dyDescent="0.25">
      <c r="A107" s="1102" t="s">
        <v>75</v>
      </c>
      <c r="B107" s="166" t="s">
        <v>253</v>
      </c>
      <c r="C107" s="185" t="s">
        <v>590</v>
      </c>
      <c r="D107" s="186">
        <f>SUM(D98:D106)</f>
        <v>8858540681</v>
      </c>
      <c r="E107" s="187">
        <f>SUM(E98:E106)</f>
        <v>8786176525.3199997</v>
      </c>
      <c r="F107" s="188">
        <f>SUM(F98:F106)</f>
        <v>72364155.680000007</v>
      </c>
    </row>
    <row r="108" spans="1:12" x14ac:dyDescent="0.2">
      <c r="A108" s="1103"/>
      <c r="B108" s="173"/>
      <c r="C108" s="189"/>
      <c r="D108" s="190"/>
      <c r="E108" s="190"/>
      <c r="F108" s="190"/>
    </row>
    <row r="109" spans="1:12" x14ac:dyDescent="0.2">
      <c r="D109" s="241"/>
      <c r="J109" s="1077"/>
      <c r="K109" s="1077"/>
      <c r="L109" s="1077"/>
    </row>
  </sheetData>
  <mergeCells count="25">
    <mergeCell ref="A95:F95"/>
    <mergeCell ref="A37:F37"/>
    <mergeCell ref="A44:F44"/>
    <mergeCell ref="A63:F63"/>
    <mergeCell ref="E59:F59"/>
    <mergeCell ref="A60:F60"/>
    <mergeCell ref="A75:F75"/>
    <mergeCell ref="B90:C90"/>
    <mergeCell ref="B72:C72"/>
    <mergeCell ref="B81:C81"/>
    <mergeCell ref="B55:C55"/>
    <mergeCell ref="A56:F57"/>
    <mergeCell ref="A84:F84"/>
    <mergeCell ref="B9:C9"/>
    <mergeCell ref="A30:F30"/>
    <mergeCell ref="E1:F1"/>
    <mergeCell ref="A2:F2"/>
    <mergeCell ref="A5:F5"/>
    <mergeCell ref="A12:F12"/>
    <mergeCell ref="B34:C34"/>
    <mergeCell ref="B41:C41"/>
    <mergeCell ref="A22:F22"/>
    <mergeCell ref="B27:C27"/>
    <mergeCell ref="B19:C19"/>
    <mergeCell ref="B35:C35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F8CDE-D2E1-4B14-8CD0-12F9A68DD9A8}">
  <sheetPr>
    <tabColor theme="6" tint="0.59999389629810485"/>
  </sheetPr>
  <dimension ref="A1:J164"/>
  <sheetViews>
    <sheetView zoomScaleNormal="100" workbookViewId="0">
      <selection activeCell="I137" sqref="I137"/>
    </sheetView>
  </sheetViews>
  <sheetFormatPr defaultColWidth="4.7109375" defaultRowHeight="12.75" x14ac:dyDescent="0.2"/>
  <cols>
    <col min="1" max="1" width="4.7109375" style="388" customWidth="1"/>
    <col min="2" max="2" width="7.42578125" style="388" customWidth="1"/>
    <col min="3" max="3" width="37" style="388" customWidth="1"/>
    <col min="4" max="4" width="15.42578125" style="388" customWidth="1"/>
    <col min="5" max="5" width="11.28515625" style="388" customWidth="1"/>
    <col min="6" max="6" width="9.28515625" style="388" customWidth="1"/>
    <col min="7" max="7" width="11" style="388" bestFit="1" customWidth="1"/>
    <col min="8" max="248" width="9.140625" style="388" customWidth="1"/>
    <col min="249" max="16384" width="4.7109375" style="388"/>
  </cols>
  <sheetData>
    <row r="1" spans="1:7" x14ac:dyDescent="0.2">
      <c r="E1" s="1709" t="s">
        <v>538</v>
      </c>
      <c r="F1" s="1709"/>
    </row>
    <row r="2" spans="1:7" ht="66" customHeight="1" x14ac:dyDescent="0.2">
      <c r="A2" s="1700" t="s">
        <v>1354</v>
      </c>
      <c r="B2" s="1700"/>
      <c r="C2" s="1700"/>
      <c r="D2" s="1700"/>
      <c r="E2" s="1700"/>
      <c r="F2" s="1700"/>
    </row>
    <row r="3" spans="1:7" s="415" customFormat="1" ht="12.75" customHeight="1" x14ac:dyDescent="0.2">
      <c r="A3" s="994"/>
      <c r="B3" s="994"/>
      <c r="C3" s="994"/>
      <c r="D3" s="994"/>
      <c r="E3" s="994"/>
      <c r="F3" s="994"/>
    </row>
    <row r="4" spans="1:7" s="415" customFormat="1" x14ac:dyDescent="0.2">
      <c r="A4" s="1622" t="s">
        <v>568</v>
      </c>
      <c r="B4" s="1622"/>
      <c r="C4" s="1622"/>
      <c r="D4" s="1622"/>
      <c r="E4" s="1622"/>
      <c r="F4" s="1622"/>
    </row>
    <row r="5" spans="1:7" s="415" customFormat="1" ht="13.5" thickBot="1" x14ac:dyDescent="0.25">
      <c r="A5" s="995"/>
      <c r="B5" s="995"/>
      <c r="C5" s="995"/>
      <c r="D5" s="995"/>
      <c r="E5" s="995"/>
      <c r="F5" s="995"/>
    </row>
    <row r="6" spans="1:7" s="415" customFormat="1" ht="13.5" customHeight="1" thickBot="1" x14ac:dyDescent="0.25">
      <c r="A6" s="1121" t="s">
        <v>560</v>
      </c>
      <c r="B6" s="1122" t="s">
        <v>561</v>
      </c>
      <c r="C6" s="1123" t="s">
        <v>562</v>
      </c>
      <c r="D6" s="1122" t="s">
        <v>563</v>
      </c>
      <c r="E6" s="1693" t="s">
        <v>593</v>
      </c>
      <c r="F6" s="1694"/>
    </row>
    <row r="7" spans="1:7" s="415" customFormat="1" x14ac:dyDescent="0.2">
      <c r="A7" s="1118">
        <v>1</v>
      </c>
      <c r="B7" s="1124">
        <v>13014</v>
      </c>
      <c r="C7" s="1125" t="s">
        <v>594</v>
      </c>
      <c r="D7" s="442">
        <v>627730.04</v>
      </c>
      <c r="E7" s="1695"/>
      <c r="F7" s="1696"/>
    </row>
    <row r="8" spans="1:7" s="415" customFormat="1" x14ac:dyDescent="0.2">
      <c r="A8" s="1118">
        <v>2</v>
      </c>
      <c r="B8" s="1116">
        <v>13014</v>
      </c>
      <c r="C8" s="1139" t="s">
        <v>595</v>
      </c>
      <c r="D8" s="442">
        <v>3557136.84</v>
      </c>
      <c r="E8" s="1695"/>
      <c r="F8" s="1696"/>
      <c r="G8" s="1126"/>
    </row>
    <row r="9" spans="1:7" s="415" customFormat="1" ht="13.5" thickBot="1" x14ac:dyDescent="0.25">
      <c r="A9" s="1246">
        <v>3</v>
      </c>
      <c r="B9" s="1246">
        <v>13501</v>
      </c>
      <c r="C9" s="1247" t="s">
        <v>2027</v>
      </c>
      <c r="D9" s="1248">
        <v>3000</v>
      </c>
      <c r="E9" s="1695"/>
      <c r="F9" s="1696"/>
      <c r="G9" s="1126"/>
    </row>
    <row r="10" spans="1:7" s="415" customFormat="1" ht="13.5" thickBot="1" x14ac:dyDescent="0.25">
      <c r="A10" s="1119">
        <v>313</v>
      </c>
      <c r="B10" s="1707" t="s">
        <v>569</v>
      </c>
      <c r="C10" s="1708"/>
      <c r="D10" s="1120">
        <f>SUM(D7:D8)</f>
        <v>4184866.88</v>
      </c>
      <c r="E10" s="1697"/>
      <c r="F10" s="1698"/>
    </row>
    <row r="11" spans="1:7" s="415" customFormat="1" x14ac:dyDescent="0.2">
      <c r="A11" s="1127"/>
      <c r="B11" s="1128"/>
      <c r="C11" s="1128"/>
      <c r="D11" s="1129"/>
      <c r="E11" s="1129"/>
      <c r="F11" s="1129"/>
    </row>
    <row r="12" spans="1:7" s="415" customFormat="1" x14ac:dyDescent="0.2">
      <c r="A12" s="1622" t="s">
        <v>2028</v>
      </c>
      <c r="B12" s="1622"/>
      <c r="C12" s="1622"/>
      <c r="D12" s="1622"/>
      <c r="E12" s="1622"/>
      <c r="F12" s="1622"/>
    </row>
    <row r="13" spans="1:7" s="415" customFormat="1" ht="13.5" thickBot="1" x14ac:dyDescent="0.25">
      <c r="A13" s="995"/>
      <c r="B13" s="995"/>
      <c r="C13" s="995"/>
      <c r="D13" s="995"/>
      <c r="E13" s="995"/>
      <c r="F13" s="995"/>
    </row>
    <row r="14" spans="1:7" s="415" customFormat="1" ht="13.5" thickBot="1" x14ac:dyDescent="0.25">
      <c r="A14" s="1119" t="s">
        <v>560</v>
      </c>
      <c r="B14" s="1130" t="s">
        <v>561</v>
      </c>
      <c r="C14" s="1131" t="s">
        <v>562</v>
      </c>
      <c r="D14" s="1130" t="s">
        <v>563</v>
      </c>
      <c r="E14" s="1693" t="s">
        <v>593</v>
      </c>
      <c r="F14" s="1694"/>
    </row>
    <row r="15" spans="1:7" s="415" customFormat="1" x14ac:dyDescent="0.2">
      <c r="A15" s="1234">
        <v>1</v>
      </c>
      <c r="B15" s="1235">
        <v>14037</v>
      </c>
      <c r="C15" s="1244" t="s">
        <v>2029</v>
      </c>
      <c r="D15" s="1245">
        <v>5262477.28</v>
      </c>
      <c r="E15" s="1695"/>
      <c r="F15" s="1696"/>
    </row>
    <row r="16" spans="1:7" s="415" customFormat="1" ht="13.5" thickBot="1" x14ac:dyDescent="0.25">
      <c r="A16" s="711">
        <v>2</v>
      </c>
      <c r="B16" s="712">
        <v>14038</v>
      </c>
      <c r="C16" s="1243" t="s">
        <v>2029</v>
      </c>
      <c r="D16" s="567">
        <v>1446363.24</v>
      </c>
      <c r="E16" s="1695"/>
      <c r="F16" s="1696"/>
    </row>
    <row r="17" spans="1:7" s="415" customFormat="1" ht="13.5" thickBot="1" x14ac:dyDescent="0.25">
      <c r="A17" s="1119">
        <v>315</v>
      </c>
      <c r="B17" s="1707" t="s">
        <v>597</v>
      </c>
      <c r="C17" s="1708"/>
      <c r="D17" s="1120">
        <f>SUM(D15:D16)</f>
        <v>6708840.5200000005</v>
      </c>
      <c r="E17" s="1697"/>
      <c r="F17" s="1698"/>
    </row>
    <row r="18" spans="1:7" s="415" customFormat="1" x14ac:dyDescent="0.2">
      <c r="A18" s="1127"/>
      <c r="B18" s="1128"/>
      <c r="C18" s="1128"/>
      <c r="D18" s="1129"/>
      <c r="E18" s="710"/>
      <c r="F18" s="710"/>
    </row>
    <row r="19" spans="1:7" s="415" customFormat="1" x14ac:dyDescent="0.2">
      <c r="A19" s="1622" t="s">
        <v>596</v>
      </c>
      <c r="B19" s="1622"/>
      <c r="C19" s="1622"/>
      <c r="D19" s="1622"/>
      <c r="E19" s="1622"/>
      <c r="F19" s="1622"/>
    </row>
    <row r="20" spans="1:7" s="415" customFormat="1" ht="13.5" thickBot="1" x14ac:dyDescent="0.25">
      <c r="A20" s="995"/>
      <c r="B20" s="995"/>
      <c r="C20" s="995"/>
      <c r="D20" s="995"/>
      <c r="E20" s="995"/>
      <c r="F20" s="995"/>
      <c r="G20" s="530"/>
    </row>
    <row r="21" spans="1:7" s="415" customFormat="1" ht="13.5" thickBot="1" x14ac:dyDescent="0.25">
      <c r="A21" s="1119" t="s">
        <v>560</v>
      </c>
      <c r="B21" s="1130" t="s">
        <v>561</v>
      </c>
      <c r="C21" s="1131" t="s">
        <v>562</v>
      </c>
      <c r="D21" s="1130" t="s">
        <v>563</v>
      </c>
      <c r="E21" s="1693" t="s">
        <v>593</v>
      </c>
      <c r="F21" s="1694"/>
      <c r="G21" s="530"/>
    </row>
    <row r="22" spans="1:7" s="415" customFormat="1" x14ac:dyDescent="0.2">
      <c r="A22" s="1234">
        <v>1</v>
      </c>
      <c r="B22" s="1235">
        <v>15011</v>
      </c>
      <c r="C22" s="1236" t="s">
        <v>2023</v>
      </c>
      <c r="D22" s="1245">
        <v>3813547.26</v>
      </c>
      <c r="E22" s="1695"/>
      <c r="F22" s="1696"/>
      <c r="G22" s="530"/>
    </row>
    <row r="23" spans="1:7" s="415" customFormat="1" x14ac:dyDescent="0.2">
      <c r="A23" s="711">
        <v>2</v>
      </c>
      <c r="B23" s="712">
        <v>15016</v>
      </c>
      <c r="C23" s="1233" t="s">
        <v>1355</v>
      </c>
      <c r="D23" s="567">
        <v>2938898.55</v>
      </c>
      <c r="E23" s="1695"/>
      <c r="F23" s="1696"/>
      <c r="G23" s="530"/>
    </row>
    <row r="24" spans="1:7" s="415" customFormat="1" x14ac:dyDescent="0.2">
      <c r="A24" s="1132">
        <v>3</v>
      </c>
      <c r="B24" s="1132">
        <v>15972</v>
      </c>
      <c r="C24" s="1133" t="s">
        <v>1356</v>
      </c>
      <c r="D24" s="1134">
        <v>39185314.049999997</v>
      </c>
      <c r="E24" s="1695"/>
      <c r="F24" s="1696"/>
      <c r="G24" s="530"/>
    </row>
    <row r="25" spans="1:7" s="415" customFormat="1" x14ac:dyDescent="0.2">
      <c r="A25" s="1132">
        <v>4</v>
      </c>
      <c r="B25" s="1132">
        <v>15972</v>
      </c>
      <c r="C25" s="1135" t="s">
        <v>716</v>
      </c>
      <c r="D25" s="1134">
        <v>10010066</v>
      </c>
      <c r="E25" s="1695"/>
      <c r="F25" s="1696"/>
      <c r="G25" s="530"/>
    </row>
    <row r="26" spans="1:7" s="415" customFormat="1" ht="13.5" thickBot="1" x14ac:dyDescent="0.25">
      <c r="A26" s="1246">
        <v>5</v>
      </c>
      <c r="B26" s="1246">
        <v>15974</v>
      </c>
      <c r="C26" s="1249" t="s">
        <v>2024</v>
      </c>
      <c r="D26" s="1248">
        <v>13144865.59</v>
      </c>
      <c r="E26" s="1695"/>
      <c r="F26" s="1696"/>
      <c r="G26" s="530"/>
    </row>
    <row r="27" spans="1:7" s="415" customFormat="1" ht="13.5" thickBot="1" x14ac:dyDescent="0.25">
      <c r="A27" s="1119">
        <v>315</v>
      </c>
      <c r="B27" s="1707" t="s">
        <v>597</v>
      </c>
      <c r="C27" s="1708"/>
      <c r="D27" s="1120">
        <f>SUM(D22:D26)</f>
        <v>69092691.450000003</v>
      </c>
      <c r="E27" s="1697"/>
      <c r="F27" s="1698"/>
      <c r="G27" s="530"/>
    </row>
    <row r="28" spans="1:7" s="415" customFormat="1" x14ac:dyDescent="0.2">
      <c r="A28" s="1127"/>
      <c r="B28" s="1128"/>
      <c r="C28" s="1128"/>
      <c r="D28" s="1129"/>
      <c r="E28" s="1129"/>
      <c r="F28" s="1129"/>
      <c r="G28" s="530"/>
    </row>
    <row r="29" spans="1:7" s="415" customFormat="1" x14ac:dyDescent="0.2">
      <c r="A29" s="1622" t="s">
        <v>598</v>
      </c>
      <c r="B29" s="1622"/>
      <c r="C29" s="1622"/>
      <c r="D29" s="1622"/>
      <c r="E29" s="1622"/>
      <c r="F29" s="1622"/>
      <c r="G29" s="530"/>
    </row>
    <row r="30" spans="1:7" s="415" customFormat="1" ht="13.5" thickBot="1" x14ac:dyDescent="0.25">
      <c r="A30" s="995"/>
      <c r="B30" s="995"/>
      <c r="C30" s="995"/>
      <c r="D30" s="995"/>
      <c r="E30" s="995"/>
      <c r="F30" s="995"/>
      <c r="G30" s="530"/>
    </row>
    <row r="31" spans="1:7" s="415" customFormat="1" ht="13.5" thickBot="1" x14ac:dyDescent="0.25">
      <c r="A31" s="1121" t="s">
        <v>560</v>
      </c>
      <c r="B31" s="1122" t="s">
        <v>561</v>
      </c>
      <c r="C31" s="1123" t="s">
        <v>562</v>
      </c>
      <c r="D31" s="1122" t="s">
        <v>563</v>
      </c>
      <c r="E31" s="1693" t="s">
        <v>593</v>
      </c>
      <c r="F31" s="1694"/>
      <c r="G31" s="530"/>
    </row>
    <row r="32" spans="1:7" s="415" customFormat="1" x14ac:dyDescent="0.2">
      <c r="A32" s="1136">
        <v>1</v>
      </c>
      <c r="B32" s="1137">
        <v>17015</v>
      </c>
      <c r="C32" s="1138" t="s">
        <v>673</v>
      </c>
      <c r="D32" s="1250">
        <v>546663.37</v>
      </c>
      <c r="E32" s="1695"/>
      <c r="F32" s="1696"/>
      <c r="G32" s="530"/>
    </row>
    <row r="33" spans="1:7" s="415" customFormat="1" x14ac:dyDescent="0.2">
      <c r="A33" s="1136">
        <v>2</v>
      </c>
      <c r="B33" s="1116">
        <v>17016</v>
      </c>
      <c r="C33" s="1139" t="s">
        <v>674</v>
      </c>
      <c r="D33" s="442">
        <v>9293277.4100000001</v>
      </c>
      <c r="E33" s="1695"/>
      <c r="F33" s="1696"/>
      <c r="G33" s="530"/>
    </row>
    <row r="34" spans="1:7" s="415" customFormat="1" x14ac:dyDescent="0.2">
      <c r="A34" s="1136">
        <v>3</v>
      </c>
      <c r="B34" s="1116">
        <v>17017</v>
      </c>
      <c r="C34" s="1139" t="s">
        <v>599</v>
      </c>
      <c r="D34" s="1251">
        <v>186945.76</v>
      </c>
      <c r="E34" s="1695"/>
      <c r="F34" s="1696"/>
      <c r="G34" s="530"/>
    </row>
    <row r="35" spans="1:7" s="415" customFormat="1" x14ac:dyDescent="0.2">
      <c r="A35" s="1136">
        <v>4</v>
      </c>
      <c r="B35" s="1116">
        <v>17018</v>
      </c>
      <c r="C35" s="1139" t="s">
        <v>600</v>
      </c>
      <c r="D35" s="1251">
        <v>1059359.28</v>
      </c>
      <c r="E35" s="1695"/>
      <c r="F35" s="1696"/>
      <c r="G35" s="530"/>
    </row>
    <row r="36" spans="1:7" s="415" customFormat="1" x14ac:dyDescent="0.2">
      <c r="A36" s="1136">
        <v>5</v>
      </c>
      <c r="B36" s="1116">
        <v>17051</v>
      </c>
      <c r="C36" s="1139" t="s">
        <v>601</v>
      </c>
      <c r="D36" s="1251">
        <v>170748.17</v>
      </c>
      <c r="E36" s="1695"/>
      <c r="F36" s="1696"/>
      <c r="G36" s="530"/>
    </row>
    <row r="37" spans="1:7" s="415" customFormat="1" x14ac:dyDescent="0.2">
      <c r="A37" s="1140">
        <v>6</v>
      </c>
      <c r="B37" s="1132">
        <v>17968</v>
      </c>
      <c r="C37" s="1141" t="s">
        <v>636</v>
      </c>
      <c r="D37" s="1134">
        <v>17957484.949999999</v>
      </c>
      <c r="E37" s="1695"/>
      <c r="F37" s="1696"/>
      <c r="G37" s="530"/>
    </row>
    <row r="38" spans="1:7" s="415" customFormat="1" ht="13.5" thickBot="1" x14ac:dyDescent="0.25">
      <c r="A38" s="1252">
        <v>7</v>
      </c>
      <c r="B38" s="1246">
        <v>17969</v>
      </c>
      <c r="C38" s="1253" t="s">
        <v>637</v>
      </c>
      <c r="D38" s="1248">
        <v>305277243.94999999</v>
      </c>
      <c r="E38" s="1695"/>
      <c r="F38" s="1696"/>
      <c r="G38" s="530"/>
    </row>
    <row r="39" spans="1:7" s="415" customFormat="1" ht="13.5" thickBot="1" x14ac:dyDescent="0.25">
      <c r="A39" s="1119">
        <v>317</v>
      </c>
      <c r="B39" s="1707" t="s">
        <v>602</v>
      </c>
      <c r="C39" s="1708"/>
      <c r="D39" s="1120">
        <f>SUM(D32:D38)</f>
        <v>334491722.88999999</v>
      </c>
      <c r="E39" s="1697"/>
      <c r="F39" s="1698"/>
      <c r="G39" s="530"/>
    </row>
    <row r="40" spans="1:7" s="415" customFormat="1" x14ac:dyDescent="0.2">
      <c r="A40" s="1127"/>
      <c r="B40" s="1128"/>
      <c r="C40" s="1128"/>
      <c r="D40" s="1129"/>
      <c r="E40" s="1129"/>
      <c r="F40" s="1129"/>
    </row>
    <row r="41" spans="1:7" s="415" customFormat="1" x14ac:dyDescent="0.2">
      <c r="A41" s="1622" t="s">
        <v>897</v>
      </c>
      <c r="B41" s="1622"/>
      <c r="C41" s="1622"/>
      <c r="D41" s="1622"/>
      <c r="E41" s="1622"/>
      <c r="F41" s="1622"/>
    </row>
    <row r="42" spans="1:7" s="415" customFormat="1" ht="13.5" thickBot="1" x14ac:dyDescent="0.25">
      <c r="A42" s="995"/>
      <c r="B42" s="995"/>
      <c r="C42" s="995"/>
      <c r="D42" s="995"/>
      <c r="E42" s="995"/>
      <c r="F42" s="995"/>
    </row>
    <row r="43" spans="1:7" s="415" customFormat="1" ht="13.5" thickBot="1" x14ac:dyDescent="0.25">
      <c r="A43" s="1119" t="s">
        <v>560</v>
      </c>
      <c r="B43" s="1130" t="s">
        <v>561</v>
      </c>
      <c r="C43" s="1131" t="s">
        <v>562</v>
      </c>
      <c r="D43" s="1130" t="s">
        <v>563</v>
      </c>
      <c r="E43" s="1701" t="s">
        <v>593</v>
      </c>
      <c r="F43" s="1702"/>
    </row>
    <row r="44" spans="1:7" s="415" customFormat="1" ht="13.5" thickBot="1" x14ac:dyDescent="0.25">
      <c r="A44" s="711">
        <v>1</v>
      </c>
      <c r="B44" s="712">
        <v>22020</v>
      </c>
      <c r="C44" s="530" t="s">
        <v>1357</v>
      </c>
      <c r="D44" s="1254">
        <v>2911426</v>
      </c>
      <c r="E44" s="1703"/>
      <c r="F44" s="1704"/>
    </row>
    <row r="45" spans="1:7" s="415" customFormat="1" ht="15.75" customHeight="1" thickBot="1" x14ac:dyDescent="0.25">
      <c r="A45" s="1119">
        <v>322</v>
      </c>
      <c r="B45" s="1707" t="s">
        <v>898</v>
      </c>
      <c r="C45" s="1708"/>
      <c r="D45" s="1120">
        <f>SUM(D44:D44)</f>
        <v>2911426</v>
      </c>
      <c r="E45" s="1705"/>
      <c r="F45" s="1706"/>
    </row>
    <row r="46" spans="1:7" s="415" customFormat="1" x14ac:dyDescent="0.2">
      <c r="A46" s="1127"/>
      <c r="B46" s="1128"/>
      <c r="C46" s="1128"/>
      <c r="D46" s="1129"/>
      <c r="E46" s="710"/>
      <c r="F46" s="710"/>
    </row>
    <row r="47" spans="1:7" s="415" customFormat="1" x14ac:dyDescent="0.2">
      <c r="A47" s="1622" t="s">
        <v>718</v>
      </c>
      <c r="B47" s="1622"/>
      <c r="C47" s="1622"/>
      <c r="D47" s="1622"/>
      <c r="E47" s="1622"/>
      <c r="F47" s="1622"/>
    </row>
    <row r="48" spans="1:7" s="415" customFormat="1" ht="13.5" thickBot="1" x14ac:dyDescent="0.25">
      <c r="A48" s="995"/>
      <c r="B48" s="995"/>
      <c r="C48" s="995"/>
      <c r="D48" s="995"/>
      <c r="E48" s="995"/>
      <c r="F48" s="995"/>
    </row>
    <row r="49" spans="1:10" s="415" customFormat="1" ht="13.5" thickBot="1" x14ac:dyDescent="0.25">
      <c r="A49" s="1119" t="s">
        <v>560</v>
      </c>
      <c r="B49" s="1130" t="s">
        <v>561</v>
      </c>
      <c r="C49" s="1131" t="s">
        <v>562</v>
      </c>
      <c r="D49" s="1130" t="s">
        <v>563</v>
      </c>
      <c r="E49" s="1701" t="s">
        <v>593</v>
      </c>
      <c r="F49" s="1702"/>
    </row>
    <row r="50" spans="1:10" s="415" customFormat="1" ht="13.5" thickBot="1" x14ac:dyDescent="0.25">
      <c r="A50" s="707">
        <v>1</v>
      </c>
      <c r="B50" s="708">
        <v>29501</v>
      </c>
      <c r="C50" s="709" t="s">
        <v>720</v>
      </c>
      <c r="D50" s="1255">
        <v>3183683</v>
      </c>
      <c r="E50" s="1703"/>
      <c r="F50" s="1704"/>
    </row>
    <row r="51" spans="1:10" s="415" customFormat="1" ht="14.45" customHeight="1" thickBot="1" x14ac:dyDescent="0.25">
      <c r="A51" s="1119">
        <v>329</v>
      </c>
      <c r="B51" s="1707" t="s">
        <v>719</v>
      </c>
      <c r="C51" s="1708"/>
      <c r="D51" s="1120">
        <f>SUM(D50:D50)</f>
        <v>3183683</v>
      </c>
      <c r="E51" s="1705"/>
      <c r="F51" s="1706"/>
    </row>
    <row r="52" spans="1:10" s="415" customFormat="1" ht="14.45" customHeight="1" x14ac:dyDescent="0.2">
      <c r="A52" s="1127"/>
      <c r="B52" s="1128"/>
      <c r="C52" s="1128"/>
      <c r="D52" s="1129"/>
      <c r="E52" s="1129"/>
      <c r="F52" s="1129"/>
    </row>
    <row r="53" spans="1:10" s="415" customFormat="1" ht="14.45" customHeight="1" x14ac:dyDescent="0.2">
      <c r="A53" s="1127"/>
      <c r="B53" s="1128"/>
      <c r="C53" s="1128"/>
      <c r="D53" s="1129"/>
      <c r="E53" s="1129"/>
      <c r="F53" s="1129"/>
    </row>
    <row r="54" spans="1:10" s="415" customFormat="1" ht="14.45" customHeight="1" x14ac:dyDescent="0.2">
      <c r="A54" s="1127"/>
      <c r="B54" s="1128"/>
      <c r="C54" s="1128"/>
      <c r="D54" s="1129"/>
      <c r="E54" s="1129"/>
      <c r="F54" s="1129"/>
    </row>
    <row r="55" spans="1:10" x14ac:dyDescent="0.2">
      <c r="E55" s="1709" t="s">
        <v>2035</v>
      </c>
      <c r="F55" s="1709"/>
    </row>
    <row r="56" spans="1:10" ht="66" customHeight="1" x14ac:dyDescent="0.2">
      <c r="A56" s="1700" t="s">
        <v>1354</v>
      </c>
      <c r="B56" s="1700"/>
      <c r="C56" s="1700"/>
      <c r="D56" s="1700"/>
      <c r="E56" s="1700"/>
      <c r="F56" s="1700"/>
    </row>
    <row r="57" spans="1:10" s="415" customFormat="1" ht="14.45" customHeight="1" x14ac:dyDescent="0.2">
      <c r="A57" s="1127"/>
      <c r="B57" s="1128"/>
      <c r="C57" s="1128"/>
      <c r="D57" s="1129"/>
      <c r="E57" s="1129"/>
      <c r="F57" s="1129"/>
    </row>
    <row r="58" spans="1:10" s="415" customFormat="1" ht="14.45" customHeight="1" x14ac:dyDescent="0.2">
      <c r="A58" s="1622" t="s">
        <v>572</v>
      </c>
      <c r="B58" s="1622"/>
      <c r="C58" s="1622"/>
      <c r="D58" s="1622"/>
      <c r="E58" s="1622"/>
      <c r="F58" s="1622"/>
    </row>
    <row r="59" spans="1:10" s="415" customFormat="1" ht="13.5" thickBot="1" x14ac:dyDescent="0.25">
      <c r="A59" s="1142"/>
      <c r="B59" s="1142"/>
      <c r="C59" s="1142"/>
      <c r="D59" s="1142"/>
      <c r="E59" s="1142"/>
      <c r="F59" s="1142"/>
      <c r="G59" s="530"/>
      <c r="H59" s="530"/>
      <c r="I59" s="530"/>
      <c r="J59" s="530"/>
    </row>
    <row r="60" spans="1:10" s="415" customFormat="1" ht="13.5" thickBot="1" x14ac:dyDescent="0.25">
      <c r="A60" s="1119" t="s">
        <v>560</v>
      </c>
      <c r="B60" s="1130" t="s">
        <v>561</v>
      </c>
      <c r="C60" s="1131" t="s">
        <v>562</v>
      </c>
      <c r="D60" s="1130" t="s">
        <v>563</v>
      </c>
      <c r="E60" s="1693" t="s">
        <v>593</v>
      </c>
      <c r="F60" s="1694"/>
      <c r="G60" s="530"/>
      <c r="H60" s="530"/>
      <c r="I60" s="530"/>
      <c r="J60" s="530"/>
    </row>
    <row r="61" spans="1:10" s="415" customFormat="1" x14ac:dyDescent="0.2">
      <c r="A61" s="1136">
        <v>1</v>
      </c>
      <c r="B61" s="1116">
        <v>33062</v>
      </c>
      <c r="C61" s="1139" t="s">
        <v>717</v>
      </c>
      <c r="D61" s="535">
        <v>5695000</v>
      </c>
      <c r="E61" s="1695"/>
      <c r="F61" s="1696"/>
      <c r="G61" s="530"/>
      <c r="H61" s="530"/>
      <c r="I61" s="530"/>
      <c r="J61" s="530"/>
    </row>
    <row r="62" spans="1:10" s="415" customFormat="1" ht="13.5" customHeight="1" x14ac:dyDescent="0.2">
      <c r="A62" s="1136">
        <v>2</v>
      </c>
      <c r="B62" s="1116">
        <v>33063</v>
      </c>
      <c r="C62" s="1139" t="s">
        <v>603</v>
      </c>
      <c r="D62" s="1251">
        <v>6245000</v>
      </c>
      <c r="E62" s="1695"/>
      <c r="F62" s="1696"/>
      <c r="G62" s="530"/>
      <c r="H62" s="530"/>
      <c r="I62" s="530"/>
      <c r="J62" s="530"/>
    </row>
    <row r="63" spans="1:10" s="415" customFormat="1" ht="13.5" customHeight="1" x14ac:dyDescent="0.2">
      <c r="A63" s="1136">
        <v>3</v>
      </c>
      <c r="B63" s="1116">
        <v>33063</v>
      </c>
      <c r="C63" s="1139" t="s">
        <v>604</v>
      </c>
      <c r="D63" s="1251">
        <v>53082500</v>
      </c>
      <c r="E63" s="1695"/>
      <c r="F63" s="1696"/>
      <c r="G63" s="530"/>
      <c r="H63" s="530"/>
      <c r="I63" s="530"/>
      <c r="J63" s="530"/>
    </row>
    <row r="64" spans="1:10" s="415" customFormat="1" x14ac:dyDescent="0.2">
      <c r="A64" s="1118">
        <v>4</v>
      </c>
      <c r="B64" s="1115">
        <v>33092</v>
      </c>
      <c r="C64" s="1117" t="s">
        <v>1359</v>
      </c>
      <c r="D64" s="1251">
        <v>1176730.67</v>
      </c>
      <c r="E64" s="1695"/>
      <c r="F64" s="1696"/>
      <c r="G64" s="530"/>
      <c r="H64" s="530"/>
      <c r="I64" s="530"/>
      <c r="J64" s="530"/>
    </row>
    <row r="65" spans="1:10" s="415" customFormat="1" x14ac:dyDescent="0.2">
      <c r="A65" s="1118">
        <v>5</v>
      </c>
      <c r="B65" s="1115">
        <v>33092</v>
      </c>
      <c r="C65" s="1117" t="s">
        <v>1358</v>
      </c>
      <c r="D65" s="1251">
        <v>3881213.33</v>
      </c>
      <c r="E65" s="1695"/>
      <c r="F65" s="1696"/>
      <c r="G65" s="530"/>
      <c r="H65" s="530"/>
      <c r="I65" s="530"/>
      <c r="J65" s="530"/>
    </row>
    <row r="66" spans="1:10" s="415" customFormat="1" ht="13.5" thickBot="1" x14ac:dyDescent="0.25">
      <c r="A66" s="1256">
        <v>6</v>
      </c>
      <c r="B66" s="1257">
        <v>33093</v>
      </c>
      <c r="C66" s="1258" t="s">
        <v>1360</v>
      </c>
      <c r="D66" s="1259">
        <v>3000</v>
      </c>
      <c r="E66" s="1695"/>
      <c r="F66" s="1696"/>
      <c r="G66" s="530"/>
      <c r="H66" s="530"/>
      <c r="I66" s="530"/>
      <c r="J66" s="530"/>
    </row>
    <row r="67" spans="1:10" s="415" customFormat="1" ht="13.5" thickBot="1" x14ac:dyDescent="0.25">
      <c r="A67" s="1119">
        <v>333</v>
      </c>
      <c r="B67" s="1707" t="s">
        <v>575</v>
      </c>
      <c r="C67" s="1708"/>
      <c r="D67" s="1120">
        <f>SUM(D61:D66)</f>
        <v>70083444</v>
      </c>
      <c r="E67" s="1697"/>
      <c r="F67" s="1698"/>
    </row>
    <row r="68" spans="1:10" s="415" customFormat="1" x14ac:dyDescent="0.2">
      <c r="A68" s="1127"/>
      <c r="B68" s="1128"/>
      <c r="C68" s="1128"/>
      <c r="D68" s="1129"/>
      <c r="E68" s="710"/>
      <c r="F68" s="710"/>
    </row>
    <row r="69" spans="1:10" s="415" customFormat="1" x14ac:dyDescent="0.2">
      <c r="A69" s="1686" t="s">
        <v>577</v>
      </c>
      <c r="B69" s="1686"/>
      <c r="C69" s="1686"/>
      <c r="D69" s="1686"/>
      <c r="E69" s="1686"/>
      <c r="F69" s="1686"/>
    </row>
    <row r="70" spans="1:10" s="415" customFormat="1" ht="13.5" thickBot="1" x14ac:dyDescent="0.25">
      <c r="A70" s="1100"/>
      <c r="B70" s="164"/>
      <c r="C70" s="164"/>
      <c r="D70" s="164"/>
      <c r="E70" s="164"/>
      <c r="F70" s="164"/>
    </row>
    <row r="71" spans="1:10" s="415" customFormat="1" ht="13.5" customHeight="1" thickBot="1" x14ac:dyDescent="0.25">
      <c r="A71" s="1112" t="s">
        <v>1318</v>
      </c>
      <c r="B71" s="1068" t="s">
        <v>1319</v>
      </c>
      <c r="C71" s="1" t="s">
        <v>562</v>
      </c>
      <c r="D71" s="1" t="s">
        <v>1320</v>
      </c>
      <c r="E71" s="1701" t="s">
        <v>593</v>
      </c>
      <c r="F71" s="1702"/>
    </row>
    <row r="72" spans="1:10" s="415" customFormat="1" ht="13.5" thickBot="1" x14ac:dyDescent="0.25">
      <c r="A72" s="1108">
        <v>1</v>
      </c>
      <c r="B72" s="15">
        <v>34033</v>
      </c>
      <c r="C72" s="191" t="s">
        <v>2030</v>
      </c>
      <c r="D72" s="478">
        <v>211000</v>
      </c>
      <c r="E72" s="1703"/>
      <c r="F72" s="1704"/>
    </row>
    <row r="73" spans="1:10" s="415" customFormat="1" ht="14.25" customHeight="1" thickBot="1" x14ac:dyDescent="0.25">
      <c r="A73" s="1102">
        <v>334</v>
      </c>
      <c r="B73" s="1684" t="s">
        <v>579</v>
      </c>
      <c r="C73" s="1685"/>
      <c r="D73" s="1120">
        <f>SUM(D72:D72)</f>
        <v>211000</v>
      </c>
      <c r="E73" s="1705"/>
      <c r="F73" s="1706"/>
    </row>
    <row r="74" spans="1:10" s="415" customFormat="1" x14ac:dyDescent="0.2">
      <c r="A74" s="1127"/>
      <c r="B74" s="1128"/>
      <c r="C74" s="1128"/>
      <c r="D74" s="1129"/>
      <c r="E74" s="710"/>
      <c r="F74" s="710"/>
    </row>
    <row r="75" spans="1:10" s="415" customFormat="1" x14ac:dyDescent="0.2">
      <c r="A75" s="1622" t="s">
        <v>314</v>
      </c>
      <c r="B75" s="1622"/>
      <c r="C75" s="1622"/>
      <c r="D75" s="1622"/>
      <c r="E75" s="1622"/>
      <c r="F75" s="1622"/>
    </row>
    <row r="76" spans="1:10" s="415" customFormat="1" ht="13.5" thickBot="1" x14ac:dyDescent="0.25">
      <c r="A76" s="995"/>
      <c r="B76" s="995"/>
      <c r="C76" s="995"/>
      <c r="D76" s="995"/>
      <c r="E76" s="995"/>
      <c r="F76" s="995"/>
    </row>
    <row r="77" spans="1:10" s="415" customFormat="1" ht="13.5" thickBot="1" x14ac:dyDescent="0.25">
      <c r="A77" s="1119" t="s">
        <v>560</v>
      </c>
      <c r="B77" s="1130" t="s">
        <v>561</v>
      </c>
      <c r="C77" s="1131" t="s">
        <v>562</v>
      </c>
      <c r="D77" s="1130" t="s">
        <v>563</v>
      </c>
      <c r="E77" s="1701" t="s">
        <v>593</v>
      </c>
      <c r="F77" s="1702"/>
    </row>
    <row r="78" spans="1:10" s="415" customFormat="1" ht="13.5" thickBot="1" x14ac:dyDescent="0.25">
      <c r="A78" s="1143" t="s">
        <v>605</v>
      </c>
      <c r="B78" s="1144">
        <v>91628</v>
      </c>
      <c r="C78" s="1145" t="s">
        <v>676</v>
      </c>
      <c r="D78" s="1260">
        <v>167113241.28999999</v>
      </c>
      <c r="E78" s="1703"/>
      <c r="F78" s="1704"/>
    </row>
    <row r="79" spans="1:10" s="415" customFormat="1" ht="13.5" thickBot="1" x14ac:dyDescent="0.25">
      <c r="A79" s="1119" t="s">
        <v>313</v>
      </c>
      <c r="B79" s="1707" t="s">
        <v>675</v>
      </c>
      <c r="C79" s="1708"/>
      <c r="D79" s="1146">
        <f>SUM(D78:D78)</f>
        <v>167113241.28999999</v>
      </c>
      <c r="E79" s="1705"/>
      <c r="F79" s="1706"/>
    </row>
    <row r="80" spans="1:10" s="415" customFormat="1" x14ac:dyDescent="0.2">
      <c r="A80" s="1127"/>
      <c r="B80" s="1128"/>
      <c r="C80" s="1128"/>
      <c r="D80" s="1147"/>
      <c r="E80" s="713"/>
      <c r="F80" s="713"/>
    </row>
    <row r="81" spans="1:6" s="415" customFormat="1" x14ac:dyDescent="0.2">
      <c r="A81" s="1622" t="s">
        <v>638</v>
      </c>
      <c r="B81" s="1622"/>
      <c r="C81" s="1622"/>
      <c r="D81" s="1622"/>
      <c r="E81" s="1622"/>
      <c r="F81" s="1622"/>
    </row>
    <row r="82" spans="1:6" s="415" customFormat="1" ht="13.5" thickBot="1" x14ac:dyDescent="0.25">
      <c r="A82" s="995"/>
      <c r="B82" s="995"/>
      <c r="C82" s="995"/>
      <c r="D82" s="995"/>
      <c r="E82" s="995"/>
      <c r="F82" s="995"/>
    </row>
    <row r="83" spans="1:6" s="415" customFormat="1" ht="13.5" thickBot="1" x14ac:dyDescent="0.25">
      <c r="A83" s="1119" t="s">
        <v>560</v>
      </c>
      <c r="B83" s="1130" t="s">
        <v>561</v>
      </c>
      <c r="C83" s="1131" t="s">
        <v>562</v>
      </c>
      <c r="D83" s="1130" t="s">
        <v>563</v>
      </c>
      <c r="E83" s="1701" t="s">
        <v>593</v>
      </c>
      <c r="F83" s="1702"/>
    </row>
    <row r="84" spans="1:6" s="415" customFormat="1" ht="13.5" thickBot="1" x14ac:dyDescent="0.25">
      <c r="A84" s="1136">
        <v>1</v>
      </c>
      <c r="B84" s="1116">
        <v>95113</v>
      </c>
      <c r="C84" s="1139" t="s">
        <v>677</v>
      </c>
      <c r="D84" s="535">
        <v>179255.27</v>
      </c>
      <c r="E84" s="1703"/>
      <c r="F84" s="1704"/>
    </row>
    <row r="85" spans="1:6" s="415" customFormat="1" ht="13.5" thickBot="1" x14ac:dyDescent="0.25">
      <c r="A85" s="1119" t="s">
        <v>623</v>
      </c>
      <c r="B85" s="1707" t="s">
        <v>639</v>
      </c>
      <c r="C85" s="1708"/>
      <c r="D85" s="1146">
        <f>SUM(D84:D84)</f>
        <v>179255.27</v>
      </c>
      <c r="E85" s="1705"/>
      <c r="F85" s="1706"/>
    </row>
    <row r="86" spans="1:6" s="415" customFormat="1" x14ac:dyDescent="0.2">
      <c r="A86" s="530"/>
      <c r="B86" s="530"/>
      <c r="C86" s="530"/>
      <c r="D86" s="530"/>
      <c r="E86" s="530"/>
      <c r="F86" s="530"/>
    </row>
    <row r="87" spans="1:6" s="415" customFormat="1" x14ac:dyDescent="0.2">
      <c r="A87" s="1686" t="s">
        <v>581</v>
      </c>
      <c r="B87" s="1686"/>
      <c r="C87" s="1686"/>
      <c r="D87" s="1686"/>
      <c r="E87" s="1686"/>
      <c r="F87" s="1686"/>
    </row>
    <row r="88" spans="1:6" s="415" customFormat="1" ht="13.5" thickBot="1" x14ac:dyDescent="0.25">
      <c r="A88" s="1100"/>
      <c r="B88" s="164"/>
      <c r="C88" s="164"/>
      <c r="D88" s="164"/>
      <c r="E88" s="164"/>
      <c r="F88" s="164"/>
    </row>
    <row r="89" spans="1:6" s="415" customFormat="1" ht="13.5" customHeight="1" thickBot="1" x14ac:dyDescent="0.25">
      <c r="A89" s="1112" t="s">
        <v>1318</v>
      </c>
      <c r="B89" s="1068" t="s">
        <v>1319</v>
      </c>
      <c r="C89" s="1" t="s">
        <v>562</v>
      </c>
      <c r="D89" s="1237" t="s">
        <v>563</v>
      </c>
      <c r="E89" s="1701" t="s">
        <v>593</v>
      </c>
      <c r="F89" s="1702"/>
    </row>
    <row r="90" spans="1:6" s="415" customFormat="1" x14ac:dyDescent="0.2">
      <c r="A90" s="1108">
        <v>1</v>
      </c>
      <c r="B90" s="54">
        <v>98045</v>
      </c>
      <c r="C90" s="1086" t="s">
        <v>2025</v>
      </c>
      <c r="D90" s="1238">
        <v>218169097.16</v>
      </c>
      <c r="E90" s="1703"/>
      <c r="F90" s="1704"/>
    </row>
    <row r="91" spans="1:6" s="415" customFormat="1" ht="13.5" thickBot="1" x14ac:dyDescent="0.25">
      <c r="A91" s="1076">
        <v>2</v>
      </c>
      <c r="B91" s="15">
        <v>98502</v>
      </c>
      <c r="C91" s="191" t="s">
        <v>2026</v>
      </c>
      <c r="D91" s="1239">
        <v>1103900</v>
      </c>
      <c r="E91" s="1703"/>
      <c r="F91" s="1704"/>
    </row>
    <row r="92" spans="1:6" s="415" customFormat="1" ht="13.5" thickBot="1" x14ac:dyDescent="0.25">
      <c r="A92" s="1102">
        <v>398</v>
      </c>
      <c r="B92" s="1684" t="s">
        <v>582</v>
      </c>
      <c r="C92" s="1685"/>
      <c r="D92" s="1240">
        <f>SUM(D90:D91)</f>
        <v>219272997.16</v>
      </c>
      <c r="E92" s="1705"/>
      <c r="F92" s="1706"/>
    </row>
    <row r="93" spans="1:6" s="415" customFormat="1" x14ac:dyDescent="0.2">
      <c r="A93" s="530"/>
      <c r="B93" s="530"/>
      <c r="C93" s="530"/>
      <c r="D93" s="530"/>
      <c r="E93" s="530"/>
      <c r="F93" s="530"/>
    </row>
    <row r="94" spans="1:6" s="415" customFormat="1" x14ac:dyDescent="0.2">
      <c r="A94" s="1622" t="s">
        <v>640</v>
      </c>
      <c r="B94" s="1622"/>
      <c r="C94" s="1622"/>
      <c r="D94" s="1622"/>
      <c r="E94" s="1622"/>
      <c r="F94" s="1622"/>
    </row>
    <row r="95" spans="1:6" s="415" customFormat="1" ht="13.5" thickBot="1" x14ac:dyDescent="0.25">
      <c r="A95" s="995"/>
      <c r="B95" s="995"/>
      <c r="C95" s="995"/>
      <c r="D95" s="995"/>
      <c r="E95" s="995"/>
      <c r="F95" s="995"/>
    </row>
    <row r="96" spans="1:6" s="415" customFormat="1" ht="13.5" thickBot="1" x14ac:dyDescent="0.25">
      <c r="A96" s="1119" t="s">
        <v>560</v>
      </c>
      <c r="B96" s="1130" t="s">
        <v>561</v>
      </c>
      <c r="C96" s="1131" t="s">
        <v>562</v>
      </c>
      <c r="D96" s="1130" t="s">
        <v>563</v>
      </c>
      <c r="E96" s="1701" t="s">
        <v>593</v>
      </c>
      <c r="F96" s="1702"/>
    </row>
    <row r="97" spans="1:7" s="415" customFormat="1" x14ac:dyDescent="0.2">
      <c r="A97" s="1136">
        <v>1</v>
      </c>
      <c r="B97" s="1116"/>
      <c r="C97" s="1139" t="s">
        <v>2031</v>
      </c>
      <c r="D97" s="1245">
        <v>1079732.9099999999</v>
      </c>
      <c r="E97" s="1703"/>
      <c r="F97" s="1704"/>
    </row>
    <row r="98" spans="1:7" s="415" customFormat="1" ht="13.5" thickBot="1" x14ac:dyDescent="0.25">
      <c r="A98" s="1136">
        <v>2</v>
      </c>
      <c r="B98" s="1116"/>
      <c r="C98" s="1139" t="s">
        <v>2032</v>
      </c>
      <c r="D98" s="567">
        <v>844150000</v>
      </c>
      <c r="E98" s="1703"/>
      <c r="F98" s="1704"/>
      <c r="G98" s="530"/>
    </row>
    <row r="99" spans="1:7" s="415" customFormat="1" ht="13.5" thickBot="1" x14ac:dyDescent="0.25">
      <c r="A99" s="1119"/>
      <c r="B99" s="1707" t="s">
        <v>641</v>
      </c>
      <c r="C99" s="1708"/>
      <c r="D99" s="1120">
        <f>SUM(D97:D98)</f>
        <v>845229732.90999997</v>
      </c>
      <c r="E99" s="1705"/>
      <c r="F99" s="1706"/>
      <c r="G99" s="530"/>
    </row>
    <row r="100" spans="1:7" s="415" customFormat="1" x14ac:dyDescent="0.2">
      <c r="A100" s="530"/>
      <c r="B100" s="530"/>
      <c r="C100" s="530"/>
      <c r="D100" s="530"/>
      <c r="E100" s="530"/>
      <c r="F100" s="530"/>
      <c r="G100" s="530"/>
    </row>
    <row r="101" spans="1:7" s="415" customFormat="1" x14ac:dyDescent="0.2">
      <c r="A101" s="530"/>
      <c r="B101" s="530"/>
      <c r="C101" s="530"/>
      <c r="D101" s="530"/>
      <c r="E101" s="530"/>
      <c r="F101" s="530"/>
      <c r="G101" s="530"/>
    </row>
    <row r="102" spans="1:7" s="415" customFormat="1" x14ac:dyDescent="0.2">
      <c r="A102" s="530"/>
      <c r="B102" s="530"/>
      <c r="C102" s="530"/>
      <c r="D102" s="530"/>
      <c r="E102" s="530"/>
      <c r="F102" s="530"/>
      <c r="G102" s="530"/>
    </row>
    <row r="103" spans="1:7" s="415" customFormat="1" x14ac:dyDescent="0.2">
      <c r="A103" s="530"/>
      <c r="B103" s="530"/>
      <c r="C103" s="530"/>
      <c r="D103" s="530"/>
      <c r="E103" s="530"/>
      <c r="F103" s="530"/>
      <c r="G103" s="530"/>
    </row>
    <row r="104" spans="1:7" s="415" customFormat="1" x14ac:dyDescent="0.2">
      <c r="A104" s="530"/>
      <c r="B104" s="530"/>
      <c r="C104" s="530"/>
      <c r="D104" s="530"/>
      <c r="E104" s="530"/>
      <c r="F104" s="530"/>
      <c r="G104" s="530"/>
    </row>
    <row r="105" spans="1:7" s="415" customFormat="1" x14ac:dyDescent="0.2">
      <c r="A105" s="530"/>
      <c r="B105" s="530"/>
      <c r="C105" s="530"/>
      <c r="D105" s="530"/>
      <c r="E105" s="530"/>
      <c r="F105" s="530"/>
      <c r="G105" s="530"/>
    </row>
    <row r="106" spans="1:7" s="415" customFormat="1" x14ac:dyDescent="0.2">
      <c r="A106" s="530"/>
      <c r="B106" s="530"/>
      <c r="C106" s="530"/>
      <c r="D106" s="530"/>
      <c r="E106" s="530"/>
      <c r="F106" s="530"/>
      <c r="G106" s="530"/>
    </row>
    <row r="107" spans="1:7" s="415" customFormat="1" x14ac:dyDescent="0.2">
      <c r="A107" s="530"/>
      <c r="B107" s="530"/>
      <c r="C107" s="530"/>
      <c r="D107" s="530"/>
      <c r="E107" s="530"/>
      <c r="F107" s="530"/>
      <c r="G107" s="530"/>
    </row>
    <row r="108" spans="1:7" s="415" customFormat="1" x14ac:dyDescent="0.2">
      <c r="A108" s="530"/>
      <c r="B108" s="530"/>
      <c r="C108" s="530"/>
      <c r="D108" s="530"/>
      <c r="E108" s="530"/>
      <c r="F108" s="530"/>
      <c r="G108" s="530"/>
    </row>
    <row r="109" spans="1:7" s="415" customFormat="1" x14ac:dyDescent="0.2">
      <c r="A109" s="530"/>
      <c r="B109" s="530"/>
      <c r="C109" s="530"/>
      <c r="D109" s="530"/>
      <c r="E109" s="530"/>
      <c r="F109" s="530"/>
      <c r="G109" s="530"/>
    </row>
    <row r="110" spans="1:7" s="415" customFormat="1" ht="12.75" customHeight="1" x14ac:dyDescent="0.2">
      <c r="E110" s="1699" t="s">
        <v>732</v>
      </c>
      <c r="F110" s="1699"/>
    </row>
    <row r="111" spans="1:7" s="415" customFormat="1" ht="66" customHeight="1" x14ac:dyDescent="0.2">
      <c r="A111" s="1700" t="s">
        <v>1361</v>
      </c>
      <c r="B111" s="1700"/>
      <c r="C111" s="1700"/>
      <c r="D111" s="1700"/>
      <c r="E111" s="1700"/>
      <c r="F111" s="1700"/>
    </row>
    <row r="112" spans="1:7" s="415" customFormat="1" x14ac:dyDescent="0.2">
      <c r="A112" s="530"/>
      <c r="B112" s="530"/>
      <c r="C112" s="530"/>
      <c r="D112" s="530"/>
      <c r="E112" s="530"/>
      <c r="F112" s="530"/>
      <c r="G112" s="530"/>
    </row>
    <row r="113" spans="1:6" s="415" customFormat="1" ht="15.75" x14ac:dyDescent="0.2">
      <c r="A113" s="1621" t="s">
        <v>1362</v>
      </c>
      <c r="B113" s="1621"/>
      <c r="C113" s="1621"/>
      <c r="D113" s="1621"/>
      <c r="E113" s="1621"/>
      <c r="F113" s="1621"/>
    </row>
    <row r="114" spans="1:6" s="415" customFormat="1" ht="15.75" x14ac:dyDescent="0.2">
      <c r="A114" s="994"/>
      <c r="B114" s="994"/>
      <c r="C114" s="994"/>
      <c r="D114" s="994"/>
      <c r="E114" s="994"/>
      <c r="F114" s="994"/>
    </row>
    <row r="115" spans="1:6" s="415" customFormat="1" x14ac:dyDescent="0.2">
      <c r="A115" s="1622" t="s">
        <v>583</v>
      </c>
      <c r="B115" s="1622"/>
      <c r="C115" s="1622"/>
      <c r="D115" s="1622"/>
      <c r="E115" s="1622"/>
      <c r="F115" s="1622"/>
    </row>
    <row r="116" spans="1:6" s="415" customFormat="1" ht="12.75" customHeight="1" thickBot="1" x14ac:dyDescent="0.25">
      <c r="A116" s="994"/>
      <c r="B116" s="994"/>
      <c r="C116" s="994"/>
      <c r="D116" s="994"/>
      <c r="E116" s="994"/>
      <c r="F116" s="994"/>
    </row>
    <row r="117" spans="1:6" s="415" customFormat="1" ht="13.5" thickBot="1" x14ac:dyDescent="0.25">
      <c r="A117" s="1119" t="s">
        <v>584</v>
      </c>
      <c r="B117" s="1130" t="s">
        <v>585</v>
      </c>
      <c r="C117" s="1131" t="s">
        <v>606</v>
      </c>
      <c r="D117" s="1130" t="s">
        <v>563</v>
      </c>
      <c r="E117" s="1693" t="s">
        <v>593</v>
      </c>
      <c r="F117" s="1694"/>
    </row>
    <row r="118" spans="1:6" s="415" customFormat="1" x14ac:dyDescent="0.2">
      <c r="A118" s="1118">
        <v>313</v>
      </c>
      <c r="B118" s="1148" t="s">
        <v>187</v>
      </c>
      <c r="C118" s="1139" t="s">
        <v>148</v>
      </c>
      <c r="D118" s="535">
        <f>D7+D8</f>
        <v>4184866.88</v>
      </c>
      <c r="E118" s="1695"/>
      <c r="F118" s="1696"/>
    </row>
    <row r="119" spans="1:6" s="415" customFormat="1" x14ac:dyDescent="0.2">
      <c r="A119" s="1118">
        <v>314</v>
      </c>
      <c r="B119" s="1148" t="s">
        <v>669</v>
      </c>
      <c r="C119" s="1139" t="s">
        <v>2033</v>
      </c>
      <c r="D119" s="535">
        <f>D17</f>
        <v>6708840.5200000005</v>
      </c>
      <c r="E119" s="1695"/>
      <c r="F119" s="1696"/>
    </row>
    <row r="120" spans="1:6" s="415" customFormat="1" x14ac:dyDescent="0.2">
      <c r="A120" s="1118">
        <v>315</v>
      </c>
      <c r="B120" s="1148" t="s">
        <v>190</v>
      </c>
      <c r="C120" s="1139" t="s">
        <v>233</v>
      </c>
      <c r="D120" s="535">
        <f>D22+D23</f>
        <v>6752445.8099999996</v>
      </c>
      <c r="E120" s="1695"/>
      <c r="F120" s="1696"/>
    </row>
    <row r="121" spans="1:6" s="415" customFormat="1" x14ac:dyDescent="0.2">
      <c r="A121" s="1118">
        <v>317</v>
      </c>
      <c r="B121" s="1148" t="s">
        <v>189</v>
      </c>
      <c r="C121" s="1139" t="s">
        <v>607</v>
      </c>
      <c r="D121" s="535">
        <f>D32+D33+D34+D35+D36</f>
        <v>11256993.989999998</v>
      </c>
      <c r="E121" s="1695"/>
      <c r="F121" s="1696"/>
    </row>
    <row r="122" spans="1:6" s="415" customFormat="1" x14ac:dyDescent="0.2">
      <c r="A122" s="1118">
        <v>322</v>
      </c>
      <c r="B122" s="1148" t="s">
        <v>841</v>
      </c>
      <c r="C122" s="1139" t="s">
        <v>898</v>
      </c>
      <c r="D122" s="535">
        <f>D44</f>
        <v>2911426</v>
      </c>
      <c r="E122" s="1695"/>
      <c r="F122" s="1696"/>
    </row>
    <row r="123" spans="1:6" s="415" customFormat="1" x14ac:dyDescent="0.2">
      <c r="A123" s="1118">
        <v>333</v>
      </c>
      <c r="B123" s="1148" t="s">
        <v>186</v>
      </c>
      <c r="C123" s="1139" t="s">
        <v>589</v>
      </c>
      <c r="D123" s="535">
        <f>D67</f>
        <v>70083444</v>
      </c>
      <c r="E123" s="1695"/>
      <c r="F123" s="1696"/>
    </row>
    <row r="124" spans="1:6" s="415" customFormat="1" x14ac:dyDescent="0.2">
      <c r="A124" s="1118">
        <v>334</v>
      </c>
      <c r="B124" s="1149" t="s">
        <v>191</v>
      </c>
      <c r="C124" s="1139" t="s">
        <v>185</v>
      </c>
      <c r="D124" s="535">
        <f>D73</f>
        <v>211000</v>
      </c>
      <c r="E124" s="1695"/>
      <c r="F124" s="1696"/>
    </row>
    <row r="125" spans="1:6" s="415" customFormat="1" x14ac:dyDescent="0.2">
      <c r="A125" s="1118" t="s">
        <v>75</v>
      </c>
      <c r="B125" s="1149" t="s">
        <v>623</v>
      </c>
      <c r="C125" s="1139" t="s">
        <v>638</v>
      </c>
      <c r="D125" s="535">
        <f>D85</f>
        <v>179255.27</v>
      </c>
      <c r="E125" s="1695"/>
      <c r="F125" s="1696"/>
    </row>
    <row r="126" spans="1:6" s="415" customFormat="1" x14ac:dyDescent="0.2">
      <c r="A126" s="1118" t="s">
        <v>75</v>
      </c>
      <c r="B126" s="1149" t="s">
        <v>147</v>
      </c>
      <c r="C126" s="1139" t="s">
        <v>2034</v>
      </c>
      <c r="D126" s="535">
        <f>D92</f>
        <v>219272997.16</v>
      </c>
      <c r="E126" s="1695"/>
      <c r="F126" s="1696"/>
    </row>
    <row r="127" spans="1:6" s="415" customFormat="1" ht="13.5" thickBot="1" x14ac:dyDescent="0.25">
      <c r="A127" s="711" t="s">
        <v>75</v>
      </c>
      <c r="B127" s="1150"/>
      <c r="C127" s="1151" t="s">
        <v>642</v>
      </c>
      <c r="D127" s="540">
        <f>D99</f>
        <v>845229732.90999997</v>
      </c>
      <c r="E127" s="1695"/>
      <c r="F127" s="1696"/>
    </row>
    <row r="128" spans="1:6" s="415" customFormat="1" ht="13.5" thickBot="1" x14ac:dyDescent="0.25">
      <c r="A128" s="1119" t="s">
        <v>75</v>
      </c>
      <c r="B128" s="1131" t="s">
        <v>253</v>
      </c>
      <c r="C128" s="1152" t="s">
        <v>590</v>
      </c>
      <c r="D128" s="1146">
        <f>SUM(D118:D127)</f>
        <v>1166791002.54</v>
      </c>
      <c r="E128" s="1697"/>
      <c r="F128" s="1698"/>
    </row>
    <row r="129" spans="1:6" s="415" customFormat="1" ht="15.75" x14ac:dyDescent="0.2">
      <c r="A129" s="994"/>
      <c r="B129" s="994"/>
      <c r="C129" s="994"/>
      <c r="D129" s="994"/>
      <c r="E129" s="994"/>
      <c r="F129" s="994"/>
    </row>
    <row r="130" spans="1:6" s="415" customFormat="1" x14ac:dyDescent="0.2">
      <c r="A130" s="1622" t="s">
        <v>591</v>
      </c>
      <c r="B130" s="1622"/>
      <c r="C130" s="1622"/>
      <c r="D130" s="1622"/>
      <c r="E130" s="1622"/>
      <c r="F130" s="1622"/>
    </row>
    <row r="131" spans="1:6" s="415" customFormat="1" ht="12.75" customHeight="1" thickBot="1" x14ac:dyDescent="0.25">
      <c r="A131" s="1153"/>
      <c r="B131" s="1153"/>
      <c r="C131" s="1153"/>
      <c r="D131" s="1114"/>
      <c r="E131" s="1114"/>
      <c r="F131" s="1114"/>
    </row>
    <row r="132" spans="1:6" s="415" customFormat="1" ht="13.5" thickBot="1" x14ac:dyDescent="0.25">
      <c r="A132" s="1119" t="s">
        <v>584</v>
      </c>
      <c r="B132" s="1130" t="s">
        <v>585</v>
      </c>
      <c r="C132" s="1131" t="s">
        <v>606</v>
      </c>
      <c r="D132" s="1130" t="s">
        <v>563</v>
      </c>
      <c r="E132" s="1693" t="s">
        <v>593</v>
      </c>
      <c r="F132" s="1694"/>
    </row>
    <row r="133" spans="1:6" s="415" customFormat="1" x14ac:dyDescent="0.2">
      <c r="A133" s="1118">
        <v>313</v>
      </c>
      <c r="B133" s="1148" t="s">
        <v>187</v>
      </c>
      <c r="C133" s="1139" t="s">
        <v>148</v>
      </c>
      <c r="D133" s="540">
        <f>D9</f>
        <v>3000</v>
      </c>
      <c r="E133" s="1695"/>
      <c r="F133" s="1696"/>
    </row>
    <row r="134" spans="1:6" s="415" customFormat="1" x14ac:dyDescent="0.2">
      <c r="A134" s="1118">
        <v>315</v>
      </c>
      <c r="B134" s="1148" t="s">
        <v>190</v>
      </c>
      <c r="C134" s="1139" t="s">
        <v>233</v>
      </c>
      <c r="D134" s="540">
        <f>D24+D25+D26</f>
        <v>62340245.640000001</v>
      </c>
      <c r="E134" s="1695"/>
      <c r="F134" s="1696"/>
    </row>
    <row r="135" spans="1:6" s="415" customFormat="1" x14ac:dyDescent="0.2">
      <c r="A135" s="1118">
        <v>317</v>
      </c>
      <c r="B135" s="1148" t="s">
        <v>189</v>
      </c>
      <c r="C135" s="1139" t="s">
        <v>607</v>
      </c>
      <c r="D135" s="540">
        <f>D37+D38</f>
        <v>323234728.89999998</v>
      </c>
      <c r="E135" s="1695"/>
      <c r="F135" s="1696"/>
    </row>
    <row r="136" spans="1:6" s="415" customFormat="1" x14ac:dyDescent="0.2">
      <c r="A136" s="1118">
        <v>329</v>
      </c>
      <c r="B136" s="1148" t="s">
        <v>721</v>
      </c>
      <c r="C136" s="1139" t="s">
        <v>719</v>
      </c>
      <c r="D136" s="540">
        <f>D51</f>
        <v>3183683</v>
      </c>
      <c r="E136" s="1695"/>
      <c r="F136" s="1696"/>
    </row>
    <row r="137" spans="1:6" s="415" customFormat="1" ht="13.5" thickBot="1" x14ac:dyDescent="0.25">
      <c r="A137" s="1118" t="s">
        <v>75</v>
      </c>
      <c r="B137" s="1149" t="s">
        <v>313</v>
      </c>
      <c r="C137" s="1139" t="s">
        <v>314</v>
      </c>
      <c r="D137" s="535">
        <f>D79</f>
        <v>167113241.28999999</v>
      </c>
      <c r="E137" s="1695"/>
      <c r="F137" s="1696"/>
    </row>
    <row r="138" spans="1:6" s="415" customFormat="1" ht="13.5" thickBot="1" x14ac:dyDescent="0.25">
      <c r="A138" s="1119" t="s">
        <v>75</v>
      </c>
      <c r="B138" s="1131" t="s">
        <v>253</v>
      </c>
      <c r="C138" s="1152" t="s">
        <v>590</v>
      </c>
      <c r="D138" s="1146">
        <f>SUM(D134:D137)</f>
        <v>555871898.82999992</v>
      </c>
      <c r="E138" s="1697"/>
      <c r="F138" s="1698"/>
    </row>
    <row r="139" spans="1:6" s="415" customFormat="1" ht="15.75" x14ac:dyDescent="0.2">
      <c r="A139" s="994"/>
      <c r="B139" s="994"/>
      <c r="C139" s="994"/>
      <c r="D139" s="994"/>
      <c r="E139" s="994"/>
      <c r="F139" s="994"/>
    </row>
    <row r="140" spans="1:6" s="415" customFormat="1" ht="15.75" x14ac:dyDescent="0.2">
      <c r="A140" s="1621" t="s">
        <v>1362</v>
      </c>
      <c r="B140" s="1621"/>
      <c r="C140" s="1621"/>
      <c r="D140" s="1621"/>
      <c r="E140" s="1621"/>
      <c r="F140" s="1621"/>
    </row>
    <row r="141" spans="1:6" s="415" customFormat="1" ht="12.75" customHeight="1" x14ac:dyDescent="0.2">
      <c r="A141" s="994"/>
      <c r="B141" s="994"/>
      <c r="C141" s="994"/>
      <c r="D141" s="994"/>
      <c r="E141" s="994"/>
      <c r="F141" s="994"/>
    </row>
    <row r="142" spans="1:6" s="415" customFormat="1" x14ac:dyDescent="0.2">
      <c r="A142" s="1622" t="s">
        <v>592</v>
      </c>
      <c r="B142" s="1622"/>
      <c r="C142" s="1622"/>
      <c r="D142" s="1622"/>
      <c r="E142" s="1622"/>
      <c r="F142" s="1622"/>
    </row>
    <row r="143" spans="1:6" s="415" customFormat="1" ht="12.75" customHeight="1" thickBot="1" x14ac:dyDescent="0.25">
      <c r="A143" s="1153"/>
      <c r="B143" s="1153"/>
      <c r="C143" s="1153"/>
      <c r="D143" s="1114"/>
      <c r="E143" s="1114"/>
      <c r="F143" s="1114"/>
    </row>
    <row r="144" spans="1:6" s="415" customFormat="1" ht="13.5" thickBot="1" x14ac:dyDescent="0.25">
      <c r="A144" s="1119" t="s">
        <v>584</v>
      </c>
      <c r="B144" s="1130" t="s">
        <v>585</v>
      </c>
      <c r="C144" s="1131" t="s">
        <v>606</v>
      </c>
      <c r="D144" s="1130" t="s">
        <v>563</v>
      </c>
      <c r="E144" s="1693" t="s">
        <v>593</v>
      </c>
      <c r="F144" s="1694"/>
    </row>
    <row r="145" spans="1:6" s="415" customFormat="1" x14ac:dyDescent="0.2">
      <c r="A145" s="1118">
        <v>313</v>
      </c>
      <c r="B145" s="1148" t="s">
        <v>187</v>
      </c>
      <c r="C145" s="1139" t="s">
        <v>148</v>
      </c>
      <c r="D145" s="535">
        <f>D10</f>
        <v>4184866.88</v>
      </c>
      <c r="E145" s="1695"/>
      <c r="F145" s="1696"/>
    </row>
    <row r="146" spans="1:6" s="415" customFormat="1" x14ac:dyDescent="0.2">
      <c r="A146" s="1118">
        <v>314</v>
      </c>
      <c r="B146" s="1148" t="s">
        <v>669</v>
      </c>
      <c r="C146" s="1139" t="s">
        <v>2033</v>
      </c>
      <c r="D146" s="535">
        <f>D17</f>
        <v>6708840.5200000005</v>
      </c>
      <c r="E146" s="1695"/>
      <c r="F146" s="1696"/>
    </row>
    <row r="147" spans="1:6" s="415" customFormat="1" ht="13.5" customHeight="1" x14ac:dyDescent="0.2">
      <c r="A147" s="1118">
        <v>315</v>
      </c>
      <c r="B147" s="1148" t="s">
        <v>190</v>
      </c>
      <c r="C147" s="1139" t="s">
        <v>233</v>
      </c>
      <c r="D147" s="535">
        <f>D27</f>
        <v>69092691.450000003</v>
      </c>
      <c r="E147" s="1695"/>
      <c r="F147" s="1696"/>
    </row>
    <row r="148" spans="1:6" s="415" customFormat="1" x14ac:dyDescent="0.2">
      <c r="A148" s="1118">
        <v>317</v>
      </c>
      <c r="B148" s="1148" t="s">
        <v>189</v>
      </c>
      <c r="C148" s="1139" t="s">
        <v>607</v>
      </c>
      <c r="D148" s="535">
        <f>D39</f>
        <v>334491722.88999999</v>
      </c>
      <c r="E148" s="1695"/>
      <c r="F148" s="1696"/>
    </row>
    <row r="149" spans="1:6" s="415" customFormat="1" x14ac:dyDescent="0.2">
      <c r="A149" s="1118">
        <v>322</v>
      </c>
      <c r="B149" s="1148" t="s">
        <v>841</v>
      </c>
      <c r="C149" s="1139" t="s">
        <v>898</v>
      </c>
      <c r="D149" s="540">
        <f>D45</f>
        <v>2911426</v>
      </c>
      <c r="E149" s="1695"/>
      <c r="F149" s="1696"/>
    </row>
    <row r="150" spans="1:6" s="415" customFormat="1" x14ac:dyDescent="0.2">
      <c r="A150" s="1118">
        <v>329</v>
      </c>
      <c r="B150" s="1148" t="s">
        <v>721</v>
      </c>
      <c r="C150" s="1139" t="s">
        <v>719</v>
      </c>
      <c r="D150" s="535">
        <f>D51</f>
        <v>3183683</v>
      </c>
      <c r="E150" s="1695"/>
      <c r="F150" s="1696"/>
    </row>
    <row r="151" spans="1:6" s="415" customFormat="1" x14ac:dyDescent="0.2">
      <c r="A151" s="1118">
        <v>333</v>
      </c>
      <c r="B151" s="1148" t="s">
        <v>186</v>
      </c>
      <c r="C151" s="1139" t="s">
        <v>589</v>
      </c>
      <c r="D151" s="535">
        <f>D67</f>
        <v>70083444</v>
      </c>
      <c r="E151" s="1695"/>
      <c r="F151" s="1696"/>
    </row>
    <row r="152" spans="1:6" s="415" customFormat="1" x14ac:dyDescent="0.2">
      <c r="A152" s="1118">
        <v>334</v>
      </c>
      <c r="B152" s="1149" t="s">
        <v>191</v>
      </c>
      <c r="C152" s="1139" t="s">
        <v>185</v>
      </c>
      <c r="D152" s="535">
        <f>D73</f>
        <v>211000</v>
      </c>
      <c r="E152" s="1695"/>
      <c r="F152" s="1696"/>
    </row>
    <row r="153" spans="1:6" s="415" customFormat="1" x14ac:dyDescent="0.2">
      <c r="A153" s="1118" t="s">
        <v>75</v>
      </c>
      <c r="B153" s="1149" t="s">
        <v>313</v>
      </c>
      <c r="C153" s="1139" t="s">
        <v>314</v>
      </c>
      <c r="D153" s="535">
        <f>D79</f>
        <v>167113241.28999999</v>
      </c>
      <c r="E153" s="1695"/>
      <c r="F153" s="1696"/>
    </row>
    <row r="154" spans="1:6" s="415" customFormat="1" x14ac:dyDescent="0.2">
      <c r="A154" s="1118" t="s">
        <v>75</v>
      </c>
      <c r="B154" s="1149" t="s">
        <v>623</v>
      </c>
      <c r="C154" s="1139" t="s">
        <v>638</v>
      </c>
      <c r="D154" s="535">
        <f>D85</f>
        <v>179255.27</v>
      </c>
      <c r="E154" s="1695"/>
      <c r="F154" s="1696"/>
    </row>
    <row r="155" spans="1:6" s="415" customFormat="1" x14ac:dyDescent="0.2">
      <c r="A155" s="1118" t="s">
        <v>75</v>
      </c>
      <c r="B155" s="1149" t="s">
        <v>147</v>
      </c>
      <c r="C155" s="1139" t="s">
        <v>2034</v>
      </c>
      <c r="D155" s="535">
        <f>D92</f>
        <v>219272997.16</v>
      </c>
      <c r="E155" s="1695"/>
      <c r="F155" s="1696"/>
    </row>
    <row r="156" spans="1:6" s="415" customFormat="1" ht="13.5" thickBot="1" x14ac:dyDescent="0.25">
      <c r="A156" s="711" t="s">
        <v>75</v>
      </c>
      <c r="B156" s="1150"/>
      <c r="C156" s="1151" t="s">
        <v>642</v>
      </c>
      <c r="D156" s="540">
        <f>D99</f>
        <v>845229732.90999997</v>
      </c>
      <c r="E156" s="1695"/>
      <c r="F156" s="1696"/>
    </row>
    <row r="157" spans="1:6" s="415" customFormat="1" ht="13.5" thickBot="1" x14ac:dyDescent="0.25">
      <c r="A157" s="1119" t="s">
        <v>75</v>
      </c>
      <c r="B157" s="1131" t="s">
        <v>253</v>
      </c>
      <c r="C157" s="1152" t="s">
        <v>590</v>
      </c>
      <c r="D157" s="1146">
        <f>SUM(D145:D156)</f>
        <v>1722662901.3699999</v>
      </c>
      <c r="E157" s="1697"/>
      <c r="F157" s="1698"/>
    </row>
    <row r="158" spans="1:6" s="415" customFormat="1" x14ac:dyDescent="0.2"/>
    <row r="159" spans="1:6" s="415" customFormat="1" x14ac:dyDescent="0.2">
      <c r="C159" s="936"/>
      <c r="D159" s="530"/>
    </row>
    <row r="160" spans="1:6" s="415" customFormat="1" x14ac:dyDescent="0.2">
      <c r="D160" s="578"/>
    </row>
    <row r="161" spans="4:4" s="415" customFormat="1" x14ac:dyDescent="0.2">
      <c r="D161" s="578"/>
    </row>
    <row r="162" spans="4:4" s="415" customFormat="1" x14ac:dyDescent="0.2">
      <c r="D162" s="578"/>
    </row>
    <row r="164" spans="4:4" x14ac:dyDescent="0.2">
      <c r="D164" s="474"/>
    </row>
  </sheetData>
  <mergeCells count="50">
    <mergeCell ref="A41:F41"/>
    <mergeCell ref="E1:F1"/>
    <mergeCell ref="A2:F2"/>
    <mergeCell ref="A4:F4"/>
    <mergeCell ref="B10:C10"/>
    <mergeCell ref="A19:F19"/>
    <mergeCell ref="E21:F27"/>
    <mergeCell ref="B27:C27"/>
    <mergeCell ref="A29:F29"/>
    <mergeCell ref="E31:F39"/>
    <mergeCell ref="B39:C39"/>
    <mergeCell ref="E6:F10"/>
    <mergeCell ref="A12:F12"/>
    <mergeCell ref="E14:F17"/>
    <mergeCell ref="B17:C17"/>
    <mergeCell ref="E77:F79"/>
    <mergeCell ref="B79:C79"/>
    <mergeCell ref="E43:F45"/>
    <mergeCell ref="B45:C45"/>
    <mergeCell ref="A47:F47"/>
    <mergeCell ref="E49:F51"/>
    <mergeCell ref="B51:C51"/>
    <mergeCell ref="A58:F58"/>
    <mergeCell ref="E60:F67"/>
    <mergeCell ref="B67:C67"/>
    <mergeCell ref="A75:F75"/>
    <mergeCell ref="A69:F69"/>
    <mergeCell ref="B73:C73"/>
    <mergeCell ref="E71:F73"/>
    <mergeCell ref="E55:F55"/>
    <mergeCell ref="A56:F56"/>
    <mergeCell ref="A81:F81"/>
    <mergeCell ref="E83:F85"/>
    <mergeCell ref="B85:C85"/>
    <mergeCell ref="A94:F94"/>
    <mergeCell ref="E96:F99"/>
    <mergeCell ref="B99:C99"/>
    <mergeCell ref="A87:F87"/>
    <mergeCell ref="B92:C92"/>
    <mergeCell ref="E89:F92"/>
    <mergeCell ref="E144:F157"/>
    <mergeCell ref="E110:F110"/>
    <mergeCell ref="A111:F111"/>
    <mergeCell ref="A140:F140"/>
    <mergeCell ref="A130:F130"/>
    <mergeCell ref="E132:F138"/>
    <mergeCell ref="A142:F142"/>
    <mergeCell ref="E117:F128"/>
    <mergeCell ref="A113:F113"/>
    <mergeCell ref="A115:F115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7C64B-934D-4E96-AE1C-6D34B161752F}">
  <sheetPr>
    <tabColor theme="6" tint="0.59999389629810485"/>
  </sheetPr>
  <dimension ref="A1:M122"/>
  <sheetViews>
    <sheetView tabSelected="1" topLeftCell="A76" zoomScaleNormal="100" workbookViewId="0">
      <selection activeCell="N98" sqref="N98"/>
    </sheetView>
  </sheetViews>
  <sheetFormatPr defaultColWidth="9.140625" defaultRowHeight="12.75" x14ac:dyDescent="0.2"/>
  <cols>
    <col min="1" max="1" width="2.7109375" style="816" customWidth="1"/>
    <col min="2" max="2" width="5.5703125" style="954" customWidth="1"/>
    <col min="3" max="3" width="78.42578125" style="951" customWidth="1"/>
    <col min="4" max="4" width="11.5703125" style="846" customWidth="1"/>
    <col min="5" max="5" width="9" style="846" customWidth="1"/>
    <col min="6" max="6" width="12.28515625" style="846" customWidth="1"/>
    <col min="7" max="7" width="12.140625" style="846" customWidth="1"/>
    <col min="8" max="8" width="11.7109375" style="846" customWidth="1"/>
    <col min="9" max="9" width="11.7109375" style="947" customWidth="1"/>
    <col min="10" max="10" width="10.7109375" style="846" customWidth="1"/>
    <col min="11" max="11" width="11.7109375" style="846" bestFit="1" customWidth="1"/>
    <col min="12" max="12" width="9.140625" style="846"/>
    <col min="13" max="13" width="11.7109375" style="846" bestFit="1" customWidth="1"/>
    <col min="14" max="16384" width="9.140625" style="846"/>
  </cols>
  <sheetData>
    <row r="1" spans="1:9" ht="12" customHeight="1" x14ac:dyDescent="0.2">
      <c r="A1"/>
      <c r="C1"/>
      <c r="D1" s="497"/>
      <c r="E1"/>
      <c r="G1"/>
      <c r="I1" s="192" t="s">
        <v>733</v>
      </c>
    </row>
    <row r="2" spans="1:9" ht="22.5" customHeight="1" x14ac:dyDescent="0.2">
      <c r="A2" s="1710" t="s">
        <v>1308</v>
      </c>
      <c r="B2" s="1710"/>
      <c r="C2" s="1710"/>
      <c r="D2" s="1710"/>
      <c r="E2" s="1710"/>
      <c r="F2" s="1710"/>
      <c r="G2" s="1710"/>
      <c r="H2" s="1710"/>
      <c r="I2" s="1710"/>
    </row>
    <row r="3" spans="1:9" ht="13.5" thickBot="1" x14ac:dyDescent="0.25">
      <c r="A3" s="846"/>
      <c r="C3" s="846"/>
      <c r="H3"/>
    </row>
    <row r="4" spans="1:9" customFormat="1" ht="13.5" customHeight="1" x14ac:dyDescent="0.2">
      <c r="A4" s="1711" t="s">
        <v>448</v>
      </c>
      <c r="B4" s="1714" t="s">
        <v>1305</v>
      </c>
      <c r="C4" s="1717" t="s">
        <v>86</v>
      </c>
      <c r="D4" s="1155" t="s">
        <v>449</v>
      </c>
      <c r="E4" s="1720" t="s">
        <v>1306</v>
      </c>
      <c r="F4" s="1723" t="s">
        <v>1307</v>
      </c>
      <c r="G4" s="1726" t="s">
        <v>1243</v>
      </c>
      <c r="H4" s="1726"/>
      <c r="I4" s="1727"/>
    </row>
    <row r="5" spans="1:9" customFormat="1" ht="15" customHeight="1" x14ac:dyDescent="0.2">
      <c r="A5" s="1712"/>
      <c r="B5" s="1715"/>
      <c r="C5" s="1718"/>
      <c r="D5" s="964" t="s">
        <v>1242</v>
      </c>
      <c r="E5" s="1721"/>
      <c r="F5" s="1724"/>
      <c r="G5" s="1721" t="s">
        <v>451</v>
      </c>
      <c r="H5" s="1721" t="s">
        <v>452</v>
      </c>
      <c r="I5" s="1728" t="s">
        <v>453</v>
      </c>
    </row>
    <row r="6" spans="1:9" customFormat="1" ht="17.25" customHeight="1" thickBot="1" x14ac:dyDescent="0.25">
      <c r="A6" s="1713"/>
      <c r="B6" s="1716"/>
      <c r="C6" s="1719"/>
      <c r="D6" s="1156" t="s">
        <v>1245</v>
      </c>
      <c r="E6" s="1722"/>
      <c r="F6" s="1725"/>
      <c r="G6" s="1722"/>
      <c r="H6" s="1722"/>
      <c r="I6" s="1729"/>
    </row>
    <row r="7" spans="1:9" s="869" customFormat="1" ht="12.75" customHeight="1" x14ac:dyDescent="0.2">
      <c r="A7" s="1332">
        <v>1</v>
      </c>
      <c r="B7" s="1158" t="s">
        <v>1246</v>
      </c>
      <c r="C7" s="1333" t="s">
        <v>455</v>
      </c>
      <c r="D7" s="1160">
        <v>45020</v>
      </c>
      <c r="E7" s="1161" t="s">
        <v>1244</v>
      </c>
      <c r="F7" s="1346">
        <v>47790</v>
      </c>
      <c r="G7" s="924">
        <v>47790</v>
      </c>
      <c r="H7" s="981">
        <v>0</v>
      </c>
      <c r="I7" s="495">
        <v>0</v>
      </c>
    </row>
    <row r="8" spans="1:9" s="869" customFormat="1" ht="12.75" customHeight="1" x14ac:dyDescent="0.2">
      <c r="A8" s="1322">
        <v>2</v>
      </c>
      <c r="B8" s="965" t="s">
        <v>1248</v>
      </c>
      <c r="C8" s="1325" t="s">
        <v>456</v>
      </c>
      <c r="D8" s="955">
        <v>45020</v>
      </c>
      <c r="E8" s="956" t="s">
        <v>1244</v>
      </c>
      <c r="F8" s="1328">
        <v>74209.899999999994</v>
      </c>
      <c r="G8" s="914">
        <v>42809.46</v>
      </c>
      <c r="H8" s="1320">
        <v>0</v>
      </c>
      <c r="I8" s="148">
        <v>31400.44</v>
      </c>
    </row>
    <row r="9" spans="1:9" s="869" customFormat="1" ht="12.75" customHeight="1" x14ac:dyDescent="0.2">
      <c r="A9" s="1322">
        <v>3</v>
      </c>
      <c r="B9" s="965" t="s">
        <v>1249</v>
      </c>
      <c r="C9" s="1326" t="s">
        <v>626</v>
      </c>
      <c r="D9" s="955">
        <v>45020</v>
      </c>
      <c r="E9" s="956" t="s">
        <v>1244</v>
      </c>
      <c r="F9" s="1328">
        <v>303724.55</v>
      </c>
      <c r="G9" s="914">
        <v>303724.55</v>
      </c>
      <c r="H9" s="1320">
        <v>0</v>
      </c>
      <c r="I9" s="149">
        <v>0</v>
      </c>
    </row>
    <row r="10" spans="1:9" s="869" customFormat="1" ht="12.75" customHeight="1" x14ac:dyDescent="0.2">
      <c r="A10" s="1322">
        <v>4</v>
      </c>
      <c r="B10" s="965" t="s">
        <v>1250</v>
      </c>
      <c r="C10" s="1326" t="s">
        <v>457</v>
      </c>
      <c r="D10" s="955">
        <v>45020</v>
      </c>
      <c r="E10" s="956" t="s">
        <v>1244</v>
      </c>
      <c r="F10" s="1328">
        <v>81263.649999999994</v>
      </c>
      <c r="G10" s="914">
        <v>81263.649999999994</v>
      </c>
      <c r="H10" s="1320">
        <v>0</v>
      </c>
      <c r="I10" s="149">
        <v>0</v>
      </c>
    </row>
    <row r="11" spans="1:9" s="869" customFormat="1" ht="12.75" customHeight="1" x14ac:dyDescent="0.2">
      <c r="A11" s="1321">
        <v>5</v>
      </c>
      <c r="B11" s="965" t="s">
        <v>1251</v>
      </c>
      <c r="C11" s="1326" t="s">
        <v>458</v>
      </c>
      <c r="D11" s="955">
        <v>45020</v>
      </c>
      <c r="E11" s="956" t="s">
        <v>1244</v>
      </c>
      <c r="F11" s="1328">
        <v>62847.509999999995</v>
      </c>
      <c r="G11" s="914">
        <v>62847.509999999995</v>
      </c>
      <c r="H11" s="1320">
        <v>0</v>
      </c>
      <c r="I11" s="149">
        <v>0</v>
      </c>
    </row>
    <row r="12" spans="1:9" s="869" customFormat="1" ht="12.75" customHeight="1" x14ac:dyDescent="0.2">
      <c r="A12" s="1321">
        <v>6</v>
      </c>
      <c r="B12" s="965" t="s">
        <v>1252</v>
      </c>
      <c r="C12" s="1326" t="s">
        <v>459</v>
      </c>
      <c r="D12" s="955">
        <v>45020</v>
      </c>
      <c r="E12" s="956" t="s">
        <v>1244</v>
      </c>
      <c r="F12" s="1328">
        <v>286247.94</v>
      </c>
      <c r="G12" s="914">
        <v>286247.94</v>
      </c>
      <c r="H12" s="1320">
        <v>0</v>
      </c>
      <c r="I12" s="149">
        <v>0</v>
      </c>
    </row>
    <row r="13" spans="1:9" s="869" customFormat="1" ht="12.75" customHeight="1" x14ac:dyDescent="0.2">
      <c r="A13" s="1322">
        <v>7</v>
      </c>
      <c r="B13" s="965" t="s">
        <v>1253</v>
      </c>
      <c r="C13" s="1326" t="s">
        <v>460</v>
      </c>
      <c r="D13" s="955">
        <v>45020</v>
      </c>
      <c r="E13" s="956" t="s">
        <v>1244</v>
      </c>
      <c r="F13" s="1328">
        <v>38150.050000000003</v>
      </c>
      <c r="G13" s="914">
        <v>38150.050000000003</v>
      </c>
      <c r="H13" s="1320">
        <v>0</v>
      </c>
      <c r="I13" s="149">
        <v>0</v>
      </c>
    </row>
    <row r="14" spans="1:9" s="869" customFormat="1" ht="12.75" customHeight="1" x14ac:dyDescent="0.2">
      <c r="A14" s="1322">
        <v>8</v>
      </c>
      <c r="B14" s="965" t="s">
        <v>1255</v>
      </c>
      <c r="C14" s="1326" t="s">
        <v>461</v>
      </c>
      <c r="D14" s="955">
        <v>45020</v>
      </c>
      <c r="E14" s="956" t="s">
        <v>1244</v>
      </c>
      <c r="F14" s="1328">
        <v>266047.45</v>
      </c>
      <c r="G14" s="914">
        <v>266047.45</v>
      </c>
      <c r="H14" s="1320">
        <v>0</v>
      </c>
      <c r="I14" s="149">
        <v>0</v>
      </c>
    </row>
    <row r="15" spans="1:9" s="869" customFormat="1" ht="12.75" customHeight="1" x14ac:dyDescent="0.2">
      <c r="A15" s="1322">
        <v>9</v>
      </c>
      <c r="B15" s="965" t="s">
        <v>1256</v>
      </c>
      <c r="C15" s="1326" t="s">
        <v>462</v>
      </c>
      <c r="D15" s="955">
        <v>45020</v>
      </c>
      <c r="E15" s="956" t="s">
        <v>1244</v>
      </c>
      <c r="F15" s="1328">
        <v>394040.81</v>
      </c>
      <c r="G15" s="914">
        <v>394040.81</v>
      </c>
      <c r="H15" s="1320">
        <v>0</v>
      </c>
      <c r="I15" s="149">
        <v>0</v>
      </c>
    </row>
    <row r="16" spans="1:9" s="869" customFormat="1" ht="12.75" customHeight="1" x14ac:dyDescent="0.2">
      <c r="A16" s="1321">
        <v>10</v>
      </c>
      <c r="B16" s="965" t="s">
        <v>1257</v>
      </c>
      <c r="C16" s="1326" t="s">
        <v>463</v>
      </c>
      <c r="D16" s="955">
        <v>45020</v>
      </c>
      <c r="E16" s="956" t="s">
        <v>1244</v>
      </c>
      <c r="F16" s="1328">
        <v>32156.28</v>
      </c>
      <c r="G16" s="914">
        <v>32156.28</v>
      </c>
      <c r="H16" s="1320">
        <v>0</v>
      </c>
      <c r="I16" s="149">
        <v>0</v>
      </c>
    </row>
    <row r="17" spans="1:9" s="869" customFormat="1" ht="12.75" customHeight="1" x14ac:dyDescent="0.2">
      <c r="A17" s="1321">
        <v>11</v>
      </c>
      <c r="B17" s="965" t="s">
        <v>1258</v>
      </c>
      <c r="C17" s="1325" t="s">
        <v>464</v>
      </c>
      <c r="D17" s="955">
        <v>45020</v>
      </c>
      <c r="E17" s="956" t="s">
        <v>1244</v>
      </c>
      <c r="F17" s="1328">
        <v>17987.57</v>
      </c>
      <c r="G17" s="914">
        <v>17987.57</v>
      </c>
      <c r="H17" s="1320">
        <v>0</v>
      </c>
      <c r="I17" s="149">
        <v>0</v>
      </c>
    </row>
    <row r="18" spans="1:9" s="869" customFormat="1" ht="12.75" customHeight="1" x14ac:dyDescent="0.2">
      <c r="A18" s="1322">
        <v>12</v>
      </c>
      <c r="B18" s="965" t="s">
        <v>1259</v>
      </c>
      <c r="C18" s="1326" t="s">
        <v>465</v>
      </c>
      <c r="D18" s="955">
        <v>45020</v>
      </c>
      <c r="E18" s="956" t="s">
        <v>1244</v>
      </c>
      <c r="F18" s="1328">
        <v>235612.11000000002</v>
      </c>
      <c r="G18" s="914">
        <v>235612.11000000002</v>
      </c>
      <c r="H18" s="1320">
        <v>0</v>
      </c>
      <c r="I18" s="149">
        <v>0</v>
      </c>
    </row>
    <row r="19" spans="1:9" s="869" customFormat="1" ht="12.75" customHeight="1" x14ac:dyDescent="0.2">
      <c r="A19" s="1322">
        <v>13</v>
      </c>
      <c r="B19" s="965" t="s">
        <v>1260</v>
      </c>
      <c r="C19" s="1326" t="s">
        <v>481</v>
      </c>
      <c r="D19" s="955">
        <v>45020</v>
      </c>
      <c r="E19" s="956" t="s">
        <v>1244</v>
      </c>
      <c r="F19" s="1328">
        <v>1901308.62</v>
      </c>
      <c r="G19" s="914">
        <v>1901308.62</v>
      </c>
      <c r="H19" s="1320">
        <v>0</v>
      </c>
      <c r="I19" s="149">
        <v>0</v>
      </c>
    </row>
    <row r="20" spans="1:9" s="869" customFormat="1" ht="12.75" customHeight="1" x14ac:dyDescent="0.2">
      <c r="A20" s="1322">
        <v>14</v>
      </c>
      <c r="B20" s="965" t="s">
        <v>1261</v>
      </c>
      <c r="C20" s="1326" t="s">
        <v>466</v>
      </c>
      <c r="D20" s="955">
        <v>45020</v>
      </c>
      <c r="E20" s="956" t="s">
        <v>1244</v>
      </c>
      <c r="F20" s="1328">
        <v>704062.46</v>
      </c>
      <c r="G20" s="914">
        <v>704062.46</v>
      </c>
      <c r="H20" s="1320">
        <v>0</v>
      </c>
      <c r="I20" s="149">
        <v>0</v>
      </c>
    </row>
    <row r="21" spans="1:9" s="869" customFormat="1" ht="12.75" customHeight="1" x14ac:dyDescent="0.2">
      <c r="A21" s="1321">
        <v>15</v>
      </c>
      <c r="B21" s="965" t="s">
        <v>1262</v>
      </c>
      <c r="C21" s="1326" t="s">
        <v>467</v>
      </c>
      <c r="D21" s="955">
        <v>45020</v>
      </c>
      <c r="E21" s="956" t="s">
        <v>1244</v>
      </c>
      <c r="F21" s="1328">
        <v>177381.17</v>
      </c>
      <c r="G21" s="914">
        <v>177381.17</v>
      </c>
      <c r="H21" s="1320">
        <v>0</v>
      </c>
      <c r="I21" s="149">
        <v>0</v>
      </c>
    </row>
    <row r="22" spans="1:9" s="869" customFormat="1" ht="12.75" customHeight="1" x14ac:dyDescent="0.2">
      <c r="A22" s="1321">
        <v>16</v>
      </c>
      <c r="B22" s="965" t="s">
        <v>1263</v>
      </c>
      <c r="C22" s="1326" t="s">
        <v>468</v>
      </c>
      <c r="D22" s="955">
        <v>45020</v>
      </c>
      <c r="E22" s="956" t="s">
        <v>1244</v>
      </c>
      <c r="F22" s="1328">
        <v>755398.38</v>
      </c>
      <c r="G22" s="914">
        <v>755398.38</v>
      </c>
      <c r="H22" s="1320">
        <v>0</v>
      </c>
      <c r="I22" s="149">
        <v>0</v>
      </c>
    </row>
    <row r="23" spans="1:9" s="869" customFormat="1" ht="12.75" customHeight="1" x14ac:dyDescent="0.2">
      <c r="A23" s="1322">
        <v>17</v>
      </c>
      <c r="B23" s="965" t="s">
        <v>1264</v>
      </c>
      <c r="C23" s="1326" t="s">
        <v>469</v>
      </c>
      <c r="D23" s="955">
        <v>45020</v>
      </c>
      <c r="E23" s="956" t="s">
        <v>1244</v>
      </c>
      <c r="F23" s="1328">
        <v>97536.290000000037</v>
      </c>
      <c r="G23" s="914">
        <v>0</v>
      </c>
      <c r="H23" s="1320">
        <v>0</v>
      </c>
      <c r="I23" s="1323">
        <v>97536.290000000037</v>
      </c>
    </row>
    <row r="24" spans="1:9" s="869" customFormat="1" ht="12.75" customHeight="1" x14ac:dyDescent="0.2">
      <c r="A24" s="1322">
        <v>18</v>
      </c>
      <c r="B24" s="965" t="s">
        <v>1265</v>
      </c>
      <c r="C24" s="1326" t="s">
        <v>835</v>
      </c>
      <c r="D24" s="955">
        <v>45020</v>
      </c>
      <c r="E24" s="956" t="s">
        <v>1244</v>
      </c>
      <c r="F24" s="1328">
        <v>31647.29</v>
      </c>
      <c r="G24" s="914">
        <v>31647.29</v>
      </c>
      <c r="H24" s="1320">
        <v>0</v>
      </c>
      <c r="I24" s="149">
        <v>0</v>
      </c>
    </row>
    <row r="25" spans="1:9" s="869" customFormat="1" ht="12.75" customHeight="1" x14ac:dyDescent="0.2">
      <c r="A25" s="1322">
        <v>19</v>
      </c>
      <c r="B25" s="965" t="s">
        <v>1266</v>
      </c>
      <c r="C25" s="1325" t="s">
        <v>827</v>
      </c>
      <c r="D25" s="955">
        <v>45020</v>
      </c>
      <c r="E25" s="956" t="s">
        <v>1244</v>
      </c>
      <c r="F25" s="1328">
        <v>44599.839999999997</v>
      </c>
      <c r="G25" s="914">
        <v>44599.839999999997</v>
      </c>
      <c r="H25" s="1320">
        <v>0</v>
      </c>
      <c r="I25" s="149">
        <v>0</v>
      </c>
    </row>
    <row r="26" spans="1:9" s="869" customFormat="1" ht="12.75" customHeight="1" x14ac:dyDescent="0.2">
      <c r="A26" s="1321">
        <v>20</v>
      </c>
      <c r="B26" s="965" t="s">
        <v>1267</v>
      </c>
      <c r="C26" s="1326" t="s">
        <v>470</v>
      </c>
      <c r="D26" s="955">
        <v>45020</v>
      </c>
      <c r="E26" s="956" t="s">
        <v>1244</v>
      </c>
      <c r="F26" s="1328">
        <v>298710.90000000002</v>
      </c>
      <c r="G26" s="914">
        <v>298710.90000000002</v>
      </c>
      <c r="H26" s="1320">
        <v>0</v>
      </c>
      <c r="I26" s="149">
        <v>0</v>
      </c>
    </row>
    <row r="27" spans="1:9" s="869" customFormat="1" ht="12.75" customHeight="1" x14ac:dyDescent="0.2">
      <c r="A27" s="1321">
        <v>21</v>
      </c>
      <c r="B27" s="965" t="s">
        <v>1268</v>
      </c>
      <c r="C27" s="1325" t="s">
        <v>826</v>
      </c>
      <c r="D27" s="955">
        <v>45020</v>
      </c>
      <c r="E27" s="956" t="s">
        <v>1244</v>
      </c>
      <c r="F27" s="1328">
        <v>826448.99</v>
      </c>
      <c r="G27" s="914">
        <v>826448.99</v>
      </c>
      <c r="H27" s="1320">
        <v>0</v>
      </c>
      <c r="I27" s="149">
        <v>0</v>
      </c>
    </row>
    <row r="28" spans="1:9" s="869" customFormat="1" ht="12.75" customHeight="1" x14ac:dyDescent="0.2">
      <c r="A28" s="1322">
        <v>22</v>
      </c>
      <c r="B28" s="965" t="s">
        <v>1269</v>
      </c>
      <c r="C28" s="1326" t="s">
        <v>471</v>
      </c>
      <c r="D28" s="955">
        <v>45020</v>
      </c>
      <c r="E28" s="956" t="s">
        <v>1244</v>
      </c>
      <c r="F28" s="1328">
        <v>191667.64</v>
      </c>
      <c r="G28" s="914">
        <v>191667.64</v>
      </c>
      <c r="H28" s="1320">
        <v>0</v>
      </c>
      <c r="I28" s="149">
        <v>0</v>
      </c>
    </row>
    <row r="29" spans="1:9" s="869" customFormat="1" ht="12.75" customHeight="1" x14ac:dyDescent="0.2">
      <c r="A29" s="1322">
        <v>23</v>
      </c>
      <c r="B29" s="965" t="s">
        <v>1270</v>
      </c>
      <c r="C29" s="1326" t="s">
        <v>472</v>
      </c>
      <c r="D29" s="955">
        <v>45020</v>
      </c>
      <c r="E29" s="956" t="s">
        <v>1244</v>
      </c>
      <c r="F29" s="1328">
        <v>333293.19</v>
      </c>
      <c r="G29" s="914">
        <v>333293.19</v>
      </c>
      <c r="H29" s="1320">
        <v>0</v>
      </c>
      <c r="I29" s="149">
        <v>0</v>
      </c>
    </row>
    <row r="30" spans="1:9" s="869" customFormat="1" ht="12.75" customHeight="1" x14ac:dyDescent="0.2">
      <c r="A30" s="1322">
        <v>24</v>
      </c>
      <c r="B30" s="965" t="s">
        <v>1271</v>
      </c>
      <c r="C30" s="1326" t="s">
        <v>473</v>
      </c>
      <c r="D30" s="955">
        <v>45020</v>
      </c>
      <c r="E30" s="956" t="s">
        <v>1244</v>
      </c>
      <c r="F30" s="1328">
        <v>248170.22</v>
      </c>
      <c r="G30" s="914">
        <v>187472.23</v>
      </c>
      <c r="H30" s="1320">
        <v>0</v>
      </c>
      <c r="I30" s="1323">
        <v>60697.99</v>
      </c>
    </row>
    <row r="31" spans="1:9" s="869" customFormat="1" ht="12.75" customHeight="1" x14ac:dyDescent="0.2">
      <c r="A31" s="1321">
        <v>25</v>
      </c>
      <c r="B31" s="965" t="s">
        <v>1272</v>
      </c>
      <c r="C31" s="1326" t="s">
        <v>628</v>
      </c>
      <c r="D31" s="955">
        <v>45020</v>
      </c>
      <c r="E31" s="956" t="s">
        <v>1244</v>
      </c>
      <c r="F31" s="1328">
        <v>1601446.2399999998</v>
      </c>
      <c r="G31" s="914">
        <v>1601446.2399999998</v>
      </c>
      <c r="H31" s="1320">
        <v>0</v>
      </c>
      <c r="I31" s="149">
        <v>0</v>
      </c>
    </row>
    <row r="32" spans="1:9" s="869" customFormat="1" ht="12.75" customHeight="1" x14ac:dyDescent="0.2">
      <c r="A32" s="1321">
        <v>26</v>
      </c>
      <c r="B32" s="965" t="s">
        <v>1273</v>
      </c>
      <c r="C32" s="1326" t="s">
        <v>474</v>
      </c>
      <c r="D32" s="955">
        <v>45020</v>
      </c>
      <c r="E32" s="956" t="s">
        <v>1244</v>
      </c>
      <c r="F32" s="1328">
        <v>4239205.4600000009</v>
      </c>
      <c r="G32" s="914">
        <v>4239205.4600000009</v>
      </c>
      <c r="H32" s="1320">
        <v>0</v>
      </c>
      <c r="I32" s="149">
        <v>0</v>
      </c>
    </row>
    <row r="33" spans="1:9" s="869" customFormat="1" ht="12.75" customHeight="1" x14ac:dyDescent="0.2">
      <c r="A33" s="1322">
        <v>27</v>
      </c>
      <c r="B33" s="965" t="s">
        <v>1274</v>
      </c>
      <c r="C33" s="1326" t="s">
        <v>475</v>
      </c>
      <c r="D33" s="955">
        <v>45020</v>
      </c>
      <c r="E33" s="956" t="s">
        <v>1244</v>
      </c>
      <c r="F33" s="1328">
        <v>608052.72</v>
      </c>
      <c r="G33" s="914">
        <v>608052.72</v>
      </c>
      <c r="H33" s="1320">
        <v>0</v>
      </c>
      <c r="I33" s="149">
        <v>0</v>
      </c>
    </row>
    <row r="34" spans="1:9" s="869" customFormat="1" ht="12.75" customHeight="1" x14ac:dyDescent="0.2">
      <c r="A34" s="1322">
        <v>28</v>
      </c>
      <c r="B34" s="965" t="s">
        <v>1275</v>
      </c>
      <c r="C34" s="1326" t="s">
        <v>476</v>
      </c>
      <c r="D34" s="955">
        <v>45020</v>
      </c>
      <c r="E34" s="956" t="s">
        <v>1244</v>
      </c>
      <c r="F34" s="1328">
        <v>2578298.29</v>
      </c>
      <c r="G34" s="914">
        <v>2578298.29</v>
      </c>
      <c r="H34" s="1320">
        <v>0</v>
      </c>
      <c r="I34" s="149">
        <v>0</v>
      </c>
    </row>
    <row r="35" spans="1:9" s="869" customFormat="1" ht="12.75" customHeight="1" x14ac:dyDescent="0.2">
      <c r="A35" s="1322">
        <v>29</v>
      </c>
      <c r="B35" s="965" t="s">
        <v>1276</v>
      </c>
      <c r="C35" s="1326" t="s">
        <v>825</v>
      </c>
      <c r="D35" s="955">
        <v>45020</v>
      </c>
      <c r="E35" s="956" t="s">
        <v>1244</v>
      </c>
      <c r="F35" s="1328">
        <v>1060026.0700000003</v>
      </c>
      <c r="G35" s="914">
        <v>1060026.0700000003</v>
      </c>
      <c r="H35" s="1320">
        <v>0</v>
      </c>
      <c r="I35" s="149">
        <v>0</v>
      </c>
    </row>
    <row r="36" spans="1:9" s="869" customFormat="1" ht="12.75" customHeight="1" x14ac:dyDescent="0.2">
      <c r="A36" s="1321">
        <v>30</v>
      </c>
      <c r="B36" s="965" t="s">
        <v>1277</v>
      </c>
      <c r="C36" s="1326" t="s">
        <v>477</v>
      </c>
      <c r="D36" s="955">
        <v>45020</v>
      </c>
      <c r="E36" s="956" t="s">
        <v>1244</v>
      </c>
      <c r="F36" s="1328">
        <v>289842.19999999995</v>
      </c>
      <c r="G36" s="914">
        <v>289842.19999999995</v>
      </c>
      <c r="H36" s="1320">
        <v>0</v>
      </c>
      <c r="I36" s="149">
        <v>0</v>
      </c>
    </row>
    <row r="37" spans="1:9" s="869" customFormat="1" ht="12.75" customHeight="1" x14ac:dyDescent="0.2">
      <c r="A37" s="1321">
        <v>31</v>
      </c>
      <c r="B37" s="965" t="s">
        <v>1278</v>
      </c>
      <c r="C37" s="1326" t="s">
        <v>533</v>
      </c>
      <c r="D37" s="955">
        <v>45020</v>
      </c>
      <c r="E37" s="956" t="s">
        <v>1244</v>
      </c>
      <c r="F37" s="1328">
        <v>1433040.9800000002</v>
      </c>
      <c r="G37" s="914">
        <v>931401.28</v>
      </c>
      <c r="H37" s="1320">
        <v>0</v>
      </c>
      <c r="I37" s="1323">
        <v>501639.7</v>
      </c>
    </row>
    <row r="38" spans="1:9" s="869" customFormat="1" ht="12.75" customHeight="1" x14ac:dyDescent="0.2">
      <c r="A38" s="1322">
        <v>32</v>
      </c>
      <c r="B38" s="965" t="s">
        <v>1279</v>
      </c>
      <c r="C38" s="1326" t="s">
        <v>478</v>
      </c>
      <c r="D38" s="955">
        <v>45020</v>
      </c>
      <c r="E38" s="956" t="s">
        <v>1244</v>
      </c>
      <c r="F38" s="1328">
        <v>1578888.26</v>
      </c>
      <c r="G38" s="914">
        <v>1578888.26</v>
      </c>
      <c r="H38" s="1320">
        <v>0</v>
      </c>
      <c r="I38" s="149">
        <v>0</v>
      </c>
    </row>
    <row r="39" spans="1:9" s="869" customFormat="1" ht="12.75" customHeight="1" x14ac:dyDescent="0.2">
      <c r="A39" s="1322">
        <v>33</v>
      </c>
      <c r="B39" s="965" t="s">
        <v>1280</v>
      </c>
      <c r="C39" s="1326" t="s">
        <v>824</v>
      </c>
      <c r="D39" s="955">
        <v>45020</v>
      </c>
      <c r="E39" s="956" t="s">
        <v>1244</v>
      </c>
      <c r="F39" s="1328">
        <v>251311.82</v>
      </c>
      <c r="G39" s="914">
        <v>251311.82</v>
      </c>
      <c r="H39" s="1320">
        <v>0</v>
      </c>
      <c r="I39" s="149">
        <v>0</v>
      </c>
    </row>
    <row r="40" spans="1:9" s="869" customFormat="1" ht="12.75" customHeight="1" x14ac:dyDescent="0.2">
      <c r="A40" s="1322">
        <v>34</v>
      </c>
      <c r="B40" s="965" t="s">
        <v>1281</v>
      </c>
      <c r="C40" s="1326" t="s">
        <v>479</v>
      </c>
      <c r="D40" s="955">
        <v>45020</v>
      </c>
      <c r="E40" s="956" t="s">
        <v>1244</v>
      </c>
      <c r="F40" s="1328">
        <v>1865352.9300000002</v>
      </c>
      <c r="G40" s="914">
        <v>1865352.9300000002</v>
      </c>
      <c r="H40" s="1320">
        <v>0</v>
      </c>
      <c r="I40" s="149">
        <v>0</v>
      </c>
    </row>
    <row r="41" spans="1:9" s="869" customFormat="1" ht="12.75" customHeight="1" x14ac:dyDescent="0.2">
      <c r="A41" s="1321">
        <v>35</v>
      </c>
      <c r="B41" s="965" t="s">
        <v>1282</v>
      </c>
      <c r="C41" s="1326" t="s">
        <v>480</v>
      </c>
      <c r="D41" s="955">
        <v>45020</v>
      </c>
      <c r="E41" s="956" t="s">
        <v>1244</v>
      </c>
      <c r="F41" s="1328">
        <v>2781758.8899999997</v>
      </c>
      <c r="G41" s="914">
        <v>2781758.8899999997</v>
      </c>
      <c r="H41" s="1320">
        <v>0</v>
      </c>
      <c r="I41" s="149">
        <v>0</v>
      </c>
    </row>
    <row r="42" spans="1:9" s="869" customFormat="1" ht="12.75" customHeight="1" x14ac:dyDescent="0.2">
      <c r="A42" s="1321">
        <v>36</v>
      </c>
      <c r="B42" s="965" t="s">
        <v>1283</v>
      </c>
      <c r="C42" s="1326" t="s">
        <v>482</v>
      </c>
      <c r="D42" s="955">
        <v>45020</v>
      </c>
      <c r="E42" s="956" t="s">
        <v>1244</v>
      </c>
      <c r="F42" s="1328">
        <v>549005.54</v>
      </c>
      <c r="G42" s="914">
        <v>549005.54</v>
      </c>
      <c r="H42" s="1320">
        <v>0</v>
      </c>
      <c r="I42" s="149">
        <v>0</v>
      </c>
    </row>
    <row r="43" spans="1:9" s="869" customFormat="1" ht="12.75" customHeight="1" x14ac:dyDescent="0.2">
      <c r="A43" s="1322">
        <v>37</v>
      </c>
      <c r="B43" s="965" t="s">
        <v>1284</v>
      </c>
      <c r="C43" s="1326" t="s">
        <v>483</v>
      </c>
      <c r="D43" s="955">
        <v>45020</v>
      </c>
      <c r="E43" s="956" t="s">
        <v>1244</v>
      </c>
      <c r="F43" s="1328">
        <v>252061.17</v>
      </c>
      <c r="G43" s="914">
        <v>252061.17</v>
      </c>
      <c r="H43" s="1320">
        <v>0</v>
      </c>
      <c r="I43" s="149">
        <v>0</v>
      </c>
    </row>
    <row r="44" spans="1:9" s="869" customFormat="1" ht="12.75" customHeight="1" x14ac:dyDescent="0.2">
      <c r="A44" s="1167">
        <v>38</v>
      </c>
      <c r="B44" s="966" t="s">
        <v>1285</v>
      </c>
      <c r="C44" s="1327" t="s">
        <v>484</v>
      </c>
      <c r="D44" s="959">
        <v>45020</v>
      </c>
      <c r="E44" s="960" t="s">
        <v>1244</v>
      </c>
      <c r="F44" s="1328">
        <v>3058.8</v>
      </c>
      <c r="G44" s="914">
        <v>3058.8</v>
      </c>
      <c r="H44" s="150">
        <v>0</v>
      </c>
      <c r="I44" s="148">
        <v>0</v>
      </c>
    </row>
    <row r="45" spans="1:9" s="869" customFormat="1" ht="12.75" customHeight="1" thickBot="1" x14ac:dyDescent="0.25">
      <c r="A45" s="1334">
        <v>39</v>
      </c>
      <c r="B45" s="1335" t="s">
        <v>1286</v>
      </c>
      <c r="C45" s="1336" t="s">
        <v>485</v>
      </c>
      <c r="D45" s="1345">
        <v>45020</v>
      </c>
      <c r="E45" s="1348" t="s">
        <v>1244</v>
      </c>
      <c r="F45" s="1347">
        <v>54.36</v>
      </c>
      <c r="G45" s="1339">
        <v>54.36</v>
      </c>
      <c r="H45" s="1337">
        <v>0</v>
      </c>
      <c r="I45" s="1338">
        <v>0</v>
      </c>
    </row>
    <row r="46" spans="1:9" s="869" customFormat="1" ht="12.75" customHeight="1" x14ac:dyDescent="0.2">
      <c r="A46" s="954"/>
      <c r="B46" s="1316"/>
      <c r="C46" s="1317"/>
      <c r="D46" s="1318"/>
      <c r="E46" s="1319"/>
      <c r="F46" s="967"/>
      <c r="G46" s="967"/>
      <c r="H46" s="1330"/>
      <c r="I46" s="1330"/>
    </row>
    <row r="47" spans="1:9" ht="12" customHeight="1" x14ac:dyDescent="0.2">
      <c r="A47"/>
      <c r="C47"/>
      <c r="D47" s="497"/>
      <c r="E47"/>
      <c r="G47"/>
      <c r="I47" s="192" t="s">
        <v>2040</v>
      </c>
    </row>
    <row r="48" spans="1:9" ht="22.5" customHeight="1" x14ac:dyDescent="0.2">
      <c r="A48" s="1710" t="s">
        <v>1308</v>
      </c>
      <c r="B48" s="1710"/>
      <c r="C48" s="1710"/>
      <c r="D48" s="1710"/>
      <c r="E48" s="1710"/>
      <c r="F48" s="1710"/>
      <c r="G48" s="1710"/>
      <c r="H48" s="1710"/>
      <c r="I48" s="1710"/>
    </row>
    <row r="49" spans="1:9" ht="13.5" thickBot="1" x14ac:dyDescent="0.25">
      <c r="A49" s="846"/>
      <c r="C49" s="846"/>
      <c r="H49"/>
    </row>
    <row r="50" spans="1:9" customFormat="1" ht="13.5" customHeight="1" x14ac:dyDescent="0.2">
      <c r="A50" s="1711" t="s">
        <v>448</v>
      </c>
      <c r="B50" s="1714" t="s">
        <v>1305</v>
      </c>
      <c r="C50" s="1717" t="s">
        <v>86</v>
      </c>
      <c r="D50" s="1155" t="s">
        <v>449</v>
      </c>
      <c r="E50" s="1720" t="s">
        <v>1306</v>
      </c>
      <c r="F50" s="1723" t="s">
        <v>1307</v>
      </c>
      <c r="G50" s="1726" t="s">
        <v>1243</v>
      </c>
      <c r="H50" s="1726"/>
      <c r="I50" s="1727"/>
    </row>
    <row r="51" spans="1:9" customFormat="1" ht="15" customHeight="1" x14ac:dyDescent="0.2">
      <c r="A51" s="1712"/>
      <c r="B51" s="1715"/>
      <c r="C51" s="1718"/>
      <c r="D51" s="964" t="s">
        <v>1242</v>
      </c>
      <c r="E51" s="1721"/>
      <c r="F51" s="1724"/>
      <c r="G51" s="1721" t="s">
        <v>451</v>
      </c>
      <c r="H51" s="1721" t="s">
        <v>452</v>
      </c>
      <c r="I51" s="1728" t="s">
        <v>453</v>
      </c>
    </row>
    <row r="52" spans="1:9" customFormat="1" ht="17.25" customHeight="1" thickBot="1" x14ac:dyDescent="0.25">
      <c r="A52" s="1713"/>
      <c r="B52" s="1716"/>
      <c r="C52" s="1719"/>
      <c r="D52" s="1156" t="s">
        <v>1245</v>
      </c>
      <c r="E52" s="1722"/>
      <c r="F52" s="1725"/>
      <c r="G52" s="1722"/>
      <c r="H52" s="1722"/>
      <c r="I52" s="1729"/>
    </row>
    <row r="53" spans="1:9" s="869" customFormat="1" ht="12.75" customHeight="1" x14ac:dyDescent="0.2">
      <c r="A53" s="1321">
        <v>40</v>
      </c>
      <c r="B53" s="965" t="s">
        <v>1287</v>
      </c>
      <c r="C53" s="1326" t="s">
        <v>486</v>
      </c>
      <c r="D53" s="955">
        <v>45020</v>
      </c>
      <c r="E53" s="956" t="s">
        <v>1244</v>
      </c>
      <c r="F53" s="1328">
        <v>0</v>
      </c>
      <c r="G53" s="914">
        <v>0</v>
      </c>
      <c r="H53" s="1320">
        <v>0</v>
      </c>
      <c r="I53" s="149">
        <v>0</v>
      </c>
    </row>
    <row r="54" spans="1:9" s="869" customFormat="1" ht="12.75" customHeight="1" x14ac:dyDescent="0.2">
      <c r="A54" s="1321">
        <v>41</v>
      </c>
      <c r="B54" s="965" t="s">
        <v>1288</v>
      </c>
      <c r="C54" s="1326" t="s">
        <v>487</v>
      </c>
      <c r="D54" s="955">
        <v>45020</v>
      </c>
      <c r="E54" s="956" t="s">
        <v>1244</v>
      </c>
      <c r="F54" s="1328">
        <v>5567</v>
      </c>
      <c r="G54" s="914">
        <v>5567</v>
      </c>
      <c r="H54" s="1320">
        <v>0</v>
      </c>
      <c r="I54" s="149">
        <v>0</v>
      </c>
    </row>
    <row r="55" spans="1:9" s="869" customFormat="1" ht="12.75" customHeight="1" x14ac:dyDescent="0.2">
      <c r="A55" s="1322">
        <v>42</v>
      </c>
      <c r="B55" s="965" t="s">
        <v>1289</v>
      </c>
      <c r="C55" s="1326" t="s">
        <v>488</v>
      </c>
      <c r="D55" s="955">
        <v>45020</v>
      </c>
      <c r="E55" s="956" t="s">
        <v>1244</v>
      </c>
      <c r="F55" s="1328">
        <v>7000</v>
      </c>
      <c r="G55" s="914">
        <v>7000</v>
      </c>
      <c r="H55" s="1320">
        <v>0</v>
      </c>
      <c r="I55" s="149">
        <v>0</v>
      </c>
    </row>
    <row r="56" spans="1:9" s="869" customFormat="1" ht="12.75" customHeight="1" x14ac:dyDescent="0.2">
      <c r="A56" s="1322">
        <v>43</v>
      </c>
      <c r="B56" s="965" t="s">
        <v>1290</v>
      </c>
      <c r="C56" s="1326" t="s">
        <v>489</v>
      </c>
      <c r="D56" s="955">
        <v>45020</v>
      </c>
      <c r="E56" s="956" t="s">
        <v>1244</v>
      </c>
      <c r="F56" s="1328">
        <v>0</v>
      </c>
      <c r="G56" s="914">
        <v>0</v>
      </c>
      <c r="H56" s="1320">
        <v>0</v>
      </c>
      <c r="I56" s="149">
        <v>0</v>
      </c>
    </row>
    <row r="57" spans="1:9" s="869" customFormat="1" ht="12.75" customHeight="1" x14ac:dyDescent="0.2">
      <c r="A57" s="1322">
        <v>44</v>
      </c>
      <c r="B57" s="965" t="s">
        <v>1291</v>
      </c>
      <c r="C57" s="1325" t="s">
        <v>829</v>
      </c>
      <c r="D57" s="955">
        <v>45020</v>
      </c>
      <c r="E57" s="956" t="s">
        <v>1244</v>
      </c>
      <c r="F57" s="1328">
        <v>77831.91</v>
      </c>
      <c r="G57" s="914">
        <v>77831.91</v>
      </c>
      <c r="H57" s="1320">
        <v>0</v>
      </c>
      <c r="I57" s="149">
        <v>0</v>
      </c>
    </row>
    <row r="58" spans="1:9" s="869" customFormat="1" ht="12.75" customHeight="1" x14ac:dyDescent="0.2">
      <c r="A58" s="1321">
        <v>45</v>
      </c>
      <c r="B58" s="965" t="s">
        <v>1292</v>
      </c>
      <c r="C58" s="1326" t="s">
        <v>490</v>
      </c>
      <c r="D58" s="955">
        <v>45020</v>
      </c>
      <c r="E58" s="956" t="s">
        <v>1244</v>
      </c>
      <c r="F58" s="1328">
        <v>19297.04</v>
      </c>
      <c r="G58" s="914">
        <v>19297.04</v>
      </c>
      <c r="H58" s="1320">
        <v>0</v>
      </c>
      <c r="I58" s="149">
        <v>0</v>
      </c>
    </row>
    <row r="59" spans="1:9" s="869" customFormat="1" ht="12.75" customHeight="1" x14ac:dyDescent="0.2">
      <c r="A59" s="1321">
        <v>46</v>
      </c>
      <c r="B59" s="965" t="s">
        <v>1293</v>
      </c>
      <c r="C59" s="1326" t="s">
        <v>491</v>
      </c>
      <c r="D59" s="955">
        <v>45020</v>
      </c>
      <c r="E59" s="956" t="s">
        <v>1244</v>
      </c>
      <c r="F59" s="1328">
        <v>34266.410000000003</v>
      </c>
      <c r="G59" s="914">
        <v>34266.410000000003</v>
      </c>
      <c r="H59" s="1320">
        <v>0</v>
      </c>
      <c r="I59" s="149">
        <v>0</v>
      </c>
    </row>
    <row r="60" spans="1:9" s="869" customFormat="1" ht="12.75" customHeight="1" x14ac:dyDescent="0.2">
      <c r="A60" s="1322">
        <v>47</v>
      </c>
      <c r="B60" s="965" t="s">
        <v>1294</v>
      </c>
      <c r="C60" s="1326" t="s">
        <v>492</v>
      </c>
      <c r="D60" s="955">
        <v>45020</v>
      </c>
      <c r="E60" s="956" t="s">
        <v>1244</v>
      </c>
      <c r="F60" s="1328">
        <v>182512.37</v>
      </c>
      <c r="G60" s="914">
        <v>182512.37</v>
      </c>
      <c r="H60" s="1320">
        <v>0</v>
      </c>
      <c r="I60" s="149">
        <v>0</v>
      </c>
    </row>
    <row r="61" spans="1:9" s="869" customFormat="1" ht="12.75" customHeight="1" x14ac:dyDescent="0.2">
      <c r="A61" s="1322">
        <v>48</v>
      </c>
      <c r="B61" s="965" t="s">
        <v>1295</v>
      </c>
      <c r="C61" s="1326" t="s">
        <v>493</v>
      </c>
      <c r="D61" s="955">
        <v>45020</v>
      </c>
      <c r="E61" s="956" t="s">
        <v>1244</v>
      </c>
      <c r="F61" s="1328">
        <v>43073.04</v>
      </c>
      <c r="G61" s="914">
        <v>0</v>
      </c>
      <c r="H61" s="1320">
        <v>0</v>
      </c>
      <c r="I61" s="148">
        <v>43073.04</v>
      </c>
    </row>
    <row r="62" spans="1:9" s="869" customFormat="1" ht="12.75" customHeight="1" x14ac:dyDescent="0.2">
      <c r="A62" s="1322">
        <v>49</v>
      </c>
      <c r="B62" s="965" t="s">
        <v>1296</v>
      </c>
      <c r="C62" s="1326" t="s">
        <v>494</v>
      </c>
      <c r="D62" s="955">
        <v>45020</v>
      </c>
      <c r="E62" s="956" t="s">
        <v>1244</v>
      </c>
      <c r="F62" s="1328">
        <v>411254.15</v>
      </c>
      <c r="G62" s="914">
        <v>411254.15</v>
      </c>
      <c r="H62" s="1320">
        <v>0</v>
      </c>
      <c r="I62" s="149">
        <v>0</v>
      </c>
    </row>
    <row r="63" spans="1:9" s="869" customFormat="1" ht="12.75" customHeight="1" x14ac:dyDescent="0.2">
      <c r="A63" s="1321">
        <v>50</v>
      </c>
      <c r="B63" s="965" t="s">
        <v>1297</v>
      </c>
      <c r="C63" s="1326" t="s">
        <v>495</v>
      </c>
      <c r="D63" s="955">
        <v>45020</v>
      </c>
      <c r="E63" s="956" t="s">
        <v>1244</v>
      </c>
      <c r="F63" s="1328">
        <v>481972.75</v>
      </c>
      <c r="G63" s="914">
        <v>481972.75</v>
      </c>
      <c r="H63" s="1320">
        <v>0</v>
      </c>
      <c r="I63" s="149">
        <v>0</v>
      </c>
    </row>
    <row r="64" spans="1:9" s="869" customFormat="1" ht="12.75" customHeight="1" x14ac:dyDescent="0.2">
      <c r="A64" s="1321">
        <v>51</v>
      </c>
      <c r="B64" s="965" t="s">
        <v>1298</v>
      </c>
      <c r="C64" s="1326" t="s">
        <v>496</v>
      </c>
      <c r="D64" s="955">
        <v>45020</v>
      </c>
      <c r="E64" s="956" t="s">
        <v>1244</v>
      </c>
      <c r="F64" s="1328">
        <v>5635.4500000000007</v>
      </c>
      <c r="G64" s="914">
        <v>5635.4500000000007</v>
      </c>
      <c r="H64" s="1320">
        <v>0</v>
      </c>
      <c r="I64" s="149">
        <v>0</v>
      </c>
    </row>
    <row r="65" spans="1:11" s="869" customFormat="1" ht="12.75" customHeight="1" x14ac:dyDescent="0.2">
      <c r="A65" s="1322">
        <v>52</v>
      </c>
      <c r="B65" s="965" t="s">
        <v>1299</v>
      </c>
      <c r="C65" s="1326" t="s">
        <v>822</v>
      </c>
      <c r="D65" s="955">
        <v>45020</v>
      </c>
      <c r="E65" s="956" t="s">
        <v>1244</v>
      </c>
      <c r="F65" s="1328">
        <v>405.66</v>
      </c>
      <c r="G65" s="914">
        <v>405.66</v>
      </c>
      <c r="H65" s="1320">
        <v>0</v>
      </c>
      <c r="I65" s="149">
        <v>0</v>
      </c>
    </row>
    <row r="66" spans="1:11" s="869" customFormat="1" ht="12.75" customHeight="1" x14ac:dyDescent="0.2">
      <c r="A66" s="1322">
        <v>53</v>
      </c>
      <c r="B66" s="965" t="s">
        <v>1300</v>
      </c>
      <c r="C66" s="1326" t="s">
        <v>497</v>
      </c>
      <c r="D66" s="955">
        <v>45020</v>
      </c>
      <c r="E66" s="956" t="s">
        <v>1244</v>
      </c>
      <c r="F66" s="1328">
        <v>839.76</v>
      </c>
      <c r="G66" s="914">
        <v>839.76</v>
      </c>
      <c r="H66" s="1320">
        <v>0</v>
      </c>
      <c r="I66" s="149">
        <v>0</v>
      </c>
    </row>
    <row r="67" spans="1:11" s="953" customFormat="1" ht="12.75" customHeight="1" x14ac:dyDescent="0.2">
      <c r="A67" s="1322">
        <v>54</v>
      </c>
      <c r="B67" s="965" t="s">
        <v>1301</v>
      </c>
      <c r="C67" s="1326" t="s">
        <v>498</v>
      </c>
      <c r="D67" s="955">
        <v>45020</v>
      </c>
      <c r="E67" s="956" t="s">
        <v>1244</v>
      </c>
      <c r="F67" s="1328">
        <v>564.84</v>
      </c>
      <c r="G67" s="914">
        <v>564.84</v>
      </c>
      <c r="H67" s="1320">
        <v>0</v>
      </c>
      <c r="I67" s="149">
        <v>0</v>
      </c>
    </row>
    <row r="68" spans="1:11" s="869" customFormat="1" ht="12.75" customHeight="1" x14ac:dyDescent="0.2">
      <c r="A68" s="1321">
        <v>55</v>
      </c>
      <c r="B68" s="965" t="s">
        <v>1302</v>
      </c>
      <c r="C68" s="1326" t="s">
        <v>629</v>
      </c>
      <c r="D68" s="955">
        <v>45020</v>
      </c>
      <c r="E68" s="956" t="s">
        <v>1244</v>
      </c>
      <c r="F68" s="1328">
        <v>70911.48</v>
      </c>
      <c r="G68" s="914">
        <v>70911.48</v>
      </c>
      <c r="H68" s="1320">
        <v>0</v>
      </c>
      <c r="I68" s="149">
        <v>0</v>
      </c>
    </row>
    <row r="69" spans="1:11" s="869" customFormat="1" ht="12.75" customHeight="1" x14ac:dyDescent="0.2">
      <c r="A69" s="1321">
        <v>56</v>
      </c>
      <c r="B69" s="965" t="s">
        <v>1303</v>
      </c>
      <c r="C69" s="1326" t="s">
        <v>823</v>
      </c>
      <c r="D69" s="955">
        <v>45020</v>
      </c>
      <c r="E69" s="956" t="s">
        <v>1244</v>
      </c>
      <c r="F69" s="1328">
        <v>627138.59</v>
      </c>
      <c r="G69" s="914">
        <v>627138.59</v>
      </c>
      <c r="H69" s="1320">
        <v>0</v>
      </c>
      <c r="I69" s="149">
        <v>0</v>
      </c>
    </row>
    <row r="70" spans="1:11" s="869" customFormat="1" ht="12.75" customHeight="1" thickBot="1" x14ac:dyDescent="0.25">
      <c r="A70" s="1167">
        <v>57</v>
      </c>
      <c r="B70" s="966" t="s">
        <v>1304</v>
      </c>
      <c r="C70" s="1327" t="s">
        <v>828</v>
      </c>
      <c r="D70" s="1345">
        <v>45020</v>
      </c>
      <c r="E70" s="1348" t="s">
        <v>1244</v>
      </c>
      <c r="F70" s="1349">
        <v>0</v>
      </c>
      <c r="G70" s="1324">
        <v>0</v>
      </c>
      <c r="H70" s="1337">
        <v>0</v>
      </c>
      <c r="I70" s="1338">
        <v>0</v>
      </c>
    </row>
    <row r="71" spans="1:11" s="55" customFormat="1" ht="14.25" customHeight="1" x14ac:dyDescent="0.2">
      <c r="A71" s="1732" t="s">
        <v>499</v>
      </c>
      <c r="B71" s="1733"/>
      <c r="C71" s="1733"/>
      <c r="D71" s="1733"/>
      <c r="E71" s="1733"/>
      <c r="F71" s="1356">
        <f>SUM(F7:F45)+SUM(F53:F70)</f>
        <v>28509976.990000006</v>
      </c>
      <c r="G71" s="1356">
        <f>SUM(G7:G45)+SUM(G53:G70)</f>
        <v>27775629.530000009</v>
      </c>
      <c r="H71" s="1356">
        <f>SUM(H7:H45)+SUM(H53:H70)</f>
        <v>0</v>
      </c>
      <c r="I71" s="1357">
        <f>SUM(I7:I45)+SUM(I53:I70)</f>
        <v>734347.46000000008</v>
      </c>
      <c r="J71" s="967"/>
    </row>
    <row r="72" spans="1:11" s="816" customFormat="1" ht="13.5" thickBot="1" x14ac:dyDescent="0.25">
      <c r="A72" s="1730" t="s">
        <v>500</v>
      </c>
      <c r="B72" s="1731"/>
      <c r="C72" s="1731"/>
      <c r="D72" s="1731"/>
      <c r="E72" s="1731"/>
      <c r="F72" s="1353">
        <v>100</v>
      </c>
      <c r="G72" s="1353">
        <f>(G71/F71)*100</f>
        <v>97.424243940086058</v>
      </c>
      <c r="H72" s="1353">
        <f>(H71/F71)*100</f>
        <v>0</v>
      </c>
      <c r="I72" s="993">
        <f>(I71/F71)*100</f>
        <v>2.5757560599139575</v>
      </c>
    </row>
    <row r="73" spans="1:11" customFormat="1" x14ac:dyDescent="0.2">
      <c r="A73" s="151">
        <v>58</v>
      </c>
      <c r="B73" s="968">
        <v>1502</v>
      </c>
      <c r="C73" s="152" t="s">
        <v>2039</v>
      </c>
      <c r="D73" s="1506">
        <v>45083</v>
      </c>
      <c r="E73" s="952" t="s">
        <v>2063</v>
      </c>
      <c r="F73" s="1341">
        <v>108531.19</v>
      </c>
      <c r="G73" s="1342">
        <v>108531.19</v>
      </c>
      <c r="H73" s="1343">
        <v>0</v>
      </c>
      <c r="I73" s="1399">
        <v>0</v>
      </c>
      <c r="K73" s="4"/>
    </row>
    <row r="74" spans="1:11" customFormat="1" x14ac:dyDescent="0.2">
      <c r="A74" s="151">
        <v>59</v>
      </c>
      <c r="B74" s="968">
        <v>1504</v>
      </c>
      <c r="C74" s="152" t="s">
        <v>630</v>
      </c>
      <c r="D74" s="1505">
        <v>45083</v>
      </c>
      <c r="E74" s="952" t="s">
        <v>2063</v>
      </c>
      <c r="F74" s="1341">
        <v>0</v>
      </c>
      <c r="G74" s="986">
        <v>0</v>
      </c>
      <c r="H74" s="986">
        <v>0</v>
      </c>
      <c r="I74" s="153">
        <v>0</v>
      </c>
      <c r="K74" s="4"/>
    </row>
    <row r="75" spans="1:11" customFormat="1" ht="12.75" customHeight="1" x14ac:dyDescent="0.2">
      <c r="A75" s="151">
        <v>60</v>
      </c>
      <c r="B75" s="968">
        <v>1505</v>
      </c>
      <c r="C75" s="152" t="s">
        <v>501</v>
      </c>
      <c r="D75" s="1505">
        <v>45083</v>
      </c>
      <c r="E75" s="952" t="s">
        <v>2063</v>
      </c>
      <c r="F75" s="1341">
        <v>1011209.73</v>
      </c>
      <c r="G75" s="986">
        <v>911209.73</v>
      </c>
      <c r="H75" s="986">
        <v>100000</v>
      </c>
      <c r="I75" s="153">
        <v>0</v>
      </c>
      <c r="K75" s="4"/>
    </row>
    <row r="76" spans="1:11" customFormat="1" ht="12.75" customHeight="1" x14ac:dyDescent="0.2">
      <c r="A76" s="151">
        <v>61</v>
      </c>
      <c r="B76" s="968">
        <v>1507</v>
      </c>
      <c r="C76" s="152" t="s">
        <v>1317</v>
      </c>
      <c r="D76" s="1505">
        <v>45083</v>
      </c>
      <c r="E76" s="952" t="s">
        <v>2063</v>
      </c>
      <c r="F76" s="1341">
        <v>0</v>
      </c>
      <c r="G76" s="986">
        <v>0</v>
      </c>
      <c r="H76" s="986">
        <v>0</v>
      </c>
      <c r="I76" s="153">
        <v>0</v>
      </c>
      <c r="K76" s="4"/>
    </row>
    <row r="77" spans="1:11" customFormat="1" ht="12.75" customHeight="1" x14ac:dyDescent="0.2">
      <c r="A77" s="151">
        <v>62</v>
      </c>
      <c r="B77" s="968">
        <v>1508</v>
      </c>
      <c r="C77" s="152" t="s">
        <v>502</v>
      </c>
      <c r="D77" s="1505">
        <v>45083</v>
      </c>
      <c r="E77" s="952" t="s">
        <v>2063</v>
      </c>
      <c r="F77" s="1341">
        <v>1977</v>
      </c>
      <c r="G77" s="986">
        <v>396</v>
      </c>
      <c r="H77" s="986">
        <v>1581</v>
      </c>
      <c r="I77" s="153">
        <v>0</v>
      </c>
      <c r="K77" s="4"/>
    </row>
    <row r="78" spans="1:11" customFormat="1" ht="12.75" customHeight="1" x14ac:dyDescent="0.2">
      <c r="A78" s="151">
        <v>63</v>
      </c>
      <c r="B78" s="968">
        <v>1509</v>
      </c>
      <c r="C78" s="152" t="s">
        <v>503</v>
      </c>
      <c r="D78" s="1505">
        <v>45083</v>
      </c>
      <c r="E78" s="952" t="s">
        <v>2063</v>
      </c>
      <c r="F78" s="1341">
        <v>103836</v>
      </c>
      <c r="G78" s="986">
        <v>103836</v>
      </c>
      <c r="H78" s="986">
        <v>0</v>
      </c>
      <c r="I78" s="153">
        <v>0</v>
      </c>
      <c r="K78" s="4"/>
    </row>
    <row r="79" spans="1:11" customFormat="1" ht="12.75" customHeight="1" x14ac:dyDescent="0.2">
      <c r="A79" s="151">
        <v>64</v>
      </c>
      <c r="B79" s="968">
        <v>1510</v>
      </c>
      <c r="C79" s="152" t="s">
        <v>504</v>
      </c>
      <c r="D79" s="1507">
        <v>45083</v>
      </c>
      <c r="E79" s="952" t="s">
        <v>2063</v>
      </c>
      <c r="F79" s="1341">
        <v>92638.85</v>
      </c>
      <c r="G79" s="986">
        <v>18527.849999999999</v>
      </c>
      <c r="H79" s="986">
        <v>74111</v>
      </c>
      <c r="I79" s="153">
        <v>0</v>
      </c>
      <c r="K79" s="4"/>
    </row>
    <row r="80" spans="1:11" customFormat="1" ht="12.75" customHeight="1" x14ac:dyDescent="0.2">
      <c r="A80" s="151">
        <v>65</v>
      </c>
      <c r="B80" s="968">
        <v>1512</v>
      </c>
      <c r="C80" s="1868" t="s">
        <v>2064</v>
      </c>
      <c r="D80" s="1508">
        <v>45083</v>
      </c>
      <c r="E80" s="972" t="s">
        <v>2063</v>
      </c>
      <c r="F80" s="1341">
        <v>10202.39</v>
      </c>
      <c r="G80" s="986">
        <v>0</v>
      </c>
      <c r="H80" s="986">
        <v>0</v>
      </c>
      <c r="I80" s="153">
        <v>0</v>
      </c>
      <c r="K80" s="4"/>
    </row>
    <row r="81" spans="1:13" customFormat="1" ht="12.75" customHeight="1" x14ac:dyDescent="0.2">
      <c r="A81" s="151">
        <v>66</v>
      </c>
      <c r="B81" s="968">
        <v>1513</v>
      </c>
      <c r="C81" s="152" t="s">
        <v>505</v>
      </c>
      <c r="D81" s="1505">
        <v>45083</v>
      </c>
      <c r="E81" s="952" t="s">
        <v>2063</v>
      </c>
      <c r="F81" s="1341">
        <v>36451.74</v>
      </c>
      <c r="G81" s="986">
        <v>36451.74</v>
      </c>
      <c r="H81" s="986">
        <v>0</v>
      </c>
      <c r="I81" s="153">
        <v>0</v>
      </c>
      <c r="K81" s="4"/>
    </row>
    <row r="82" spans="1:13" customFormat="1" ht="12.75" customHeight="1" x14ac:dyDescent="0.2">
      <c r="A82" s="151">
        <v>67</v>
      </c>
      <c r="B82" s="968">
        <v>1515</v>
      </c>
      <c r="C82" s="152" t="s">
        <v>506</v>
      </c>
      <c r="D82" s="1505">
        <v>45083</v>
      </c>
      <c r="E82" s="952" t="s">
        <v>2063</v>
      </c>
      <c r="F82" s="1341">
        <v>223751.35</v>
      </c>
      <c r="G82" s="986">
        <v>44751.35</v>
      </c>
      <c r="H82" s="986">
        <v>179000</v>
      </c>
      <c r="I82" s="153">
        <v>0</v>
      </c>
      <c r="K82" s="4"/>
    </row>
    <row r="83" spans="1:13" x14ac:dyDescent="0.2">
      <c r="A83" s="151">
        <v>68</v>
      </c>
      <c r="B83" s="968">
        <v>1516</v>
      </c>
      <c r="C83" s="152" t="s">
        <v>507</v>
      </c>
      <c r="D83" s="1505">
        <v>45083</v>
      </c>
      <c r="E83" s="952" t="s">
        <v>2063</v>
      </c>
      <c r="F83" s="1341">
        <v>17276.099999999999</v>
      </c>
      <c r="G83" s="986">
        <v>7276.1</v>
      </c>
      <c r="H83" s="986">
        <v>10000</v>
      </c>
      <c r="I83" s="153">
        <v>0</v>
      </c>
      <c r="J83" s="949"/>
      <c r="K83" s="4"/>
    </row>
    <row r="84" spans="1:13" x14ac:dyDescent="0.2">
      <c r="A84" s="151">
        <v>69</v>
      </c>
      <c r="B84" s="968">
        <v>1517</v>
      </c>
      <c r="C84" s="152" t="s">
        <v>2052</v>
      </c>
      <c r="D84" s="1505">
        <v>45083</v>
      </c>
      <c r="E84" s="952" t="s">
        <v>2063</v>
      </c>
      <c r="F84" s="1341">
        <v>0</v>
      </c>
      <c r="G84" s="986">
        <v>0</v>
      </c>
      <c r="H84" s="986">
        <v>0</v>
      </c>
      <c r="I84" s="153">
        <v>0</v>
      </c>
      <c r="J84" s="949"/>
      <c r="K84" s="4"/>
    </row>
    <row r="85" spans="1:13" x14ac:dyDescent="0.2">
      <c r="A85" s="151">
        <v>70</v>
      </c>
      <c r="B85" s="968">
        <v>1519</v>
      </c>
      <c r="C85" s="152" t="s">
        <v>534</v>
      </c>
      <c r="D85" s="1505">
        <v>45083</v>
      </c>
      <c r="E85" s="952" t="s">
        <v>2063</v>
      </c>
      <c r="F85" s="1341">
        <v>0</v>
      </c>
      <c r="G85" s="986">
        <v>0</v>
      </c>
      <c r="H85" s="986">
        <v>0</v>
      </c>
      <c r="I85" s="153">
        <v>0</v>
      </c>
      <c r="J85" s="949"/>
      <c r="K85" s="4"/>
    </row>
    <row r="86" spans="1:13" x14ac:dyDescent="0.2">
      <c r="A86" s="151">
        <v>71</v>
      </c>
      <c r="B86" s="968">
        <v>1520</v>
      </c>
      <c r="C86" s="152" t="s">
        <v>535</v>
      </c>
      <c r="D86" s="1505">
        <v>45083</v>
      </c>
      <c r="E86" s="952" t="s">
        <v>2063</v>
      </c>
      <c r="F86" s="1341">
        <v>0</v>
      </c>
      <c r="G86" s="986">
        <v>0</v>
      </c>
      <c r="H86" s="986">
        <v>0</v>
      </c>
      <c r="I86" s="153">
        <v>0</v>
      </c>
      <c r="J86" s="949"/>
      <c r="K86" s="4"/>
    </row>
    <row r="87" spans="1:13" x14ac:dyDescent="0.2">
      <c r="A87" s="151">
        <v>72</v>
      </c>
      <c r="B87" s="968">
        <v>1521</v>
      </c>
      <c r="C87" s="1400" t="s">
        <v>508</v>
      </c>
      <c r="D87" s="1505">
        <v>45083</v>
      </c>
      <c r="E87" s="952" t="s">
        <v>2063</v>
      </c>
      <c r="F87" s="1341">
        <v>0</v>
      </c>
      <c r="G87" s="986">
        <v>0</v>
      </c>
      <c r="H87" s="986">
        <v>0</v>
      </c>
      <c r="I87" s="153">
        <v>0</v>
      </c>
      <c r="J87" s="949"/>
      <c r="K87" s="4"/>
    </row>
    <row r="88" spans="1:13" x14ac:dyDescent="0.2">
      <c r="A88" s="151">
        <v>73</v>
      </c>
      <c r="B88" s="968">
        <v>1522</v>
      </c>
      <c r="C88" s="152" t="s">
        <v>509</v>
      </c>
      <c r="D88" s="1505">
        <v>45083</v>
      </c>
      <c r="E88" s="952" t="s">
        <v>2063</v>
      </c>
      <c r="F88" s="1341">
        <v>104063.55</v>
      </c>
      <c r="G88" s="986">
        <v>104063.55</v>
      </c>
      <c r="H88" s="986">
        <v>0</v>
      </c>
      <c r="I88" s="153">
        <v>0</v>
      </c>
      <c r="J88" s="949"/>
      <c r="K88" s="4"/>
    </row>
    <row r="89" spans="1:13" ht="13.5" thickBot="1" x14ac:dyDescent="0.25">
      <c r="A89" s="151">
        <v>74</v>
      </c>
      <c r="B89" s="968">
        <v>1523</v>
      </c>
      <c r="C89" s="152" t="s">
        <v>510</v>
      </c>
      <c r="D89" s="1505">
        <v>45083</v>
      </c>
      <c r="E89" s="952" t="s">
        <v>2063</v>
      </c>
      <c r="F89" s="1350">
        <v>64.95</v>
      </c>
      <c r="G89" s="1344">
        <v>64.95</v>
      </c>
      <c r="H89" s="1344">
        <v>0</v>
      </c>
      <c r="I89" s="500">
        <v>0</v>
      </c>
      <c r="J89" s="949"/>
      <c r="K89" s="4"/>
    </row>
    <row r="90" spans="1:13" customFormat="1" ht="13.5" customHeight="1" x14ac:dyDescent="0.2">
      <c r="A90" s="1732" t="s">
        <v>511</v>
      </c>
      <c r="B90" s="1733"/>
      <c r="C90" s="1733"/>
      <c r="D90" s="1733"/>
      <c r="E90" s="1733"/>
      <c r="F90" s="1356">
        <f>SUM(F73:F89)</f>
        <v>1710002.85</v>
      </c>
      <c r="G90" s="1358">
        <f>SUM(G73:G89)</f>
        <v>1335108.4600000002</v>
      </c>
      <c r="H90" s="1356">
        <f>SUM(H73:H89)</f>
        <v>364692</v>
      </c>
      <c r="I90" s="1390">
        <f>SUM(I73:I89)</f>
        <v>0</v>
      </c>
      <c r="K90" s="4"/>
      <c r="M90" s="4"/>
    </row>
    <row r="91" spans="1:13" customFormat="1" ht="13.5" thickBot="1" x14ac:dyDescent="0.25">
      <c r="A91" s="1730" t="s">
        <v>512</v>
      </c>
      <c r="B91" s="1731"/>
      <c r="C91" s="1731"/>
      <c r="D91" s="1731"/>
      <c r="E91" s="1731"/>
      <c r="F91" s="1353">
        <v>100</v>
      </c>
      <c r="G91" s="1340">
        <f>G90/(F90)*100</f>
        <v>78.076388001341641</v>
      </c>
      <c r="H91" s="992">
        <f>H90/(F90)*100</f>
        <v>21.32698199888965</v>
      </c>
      <c r="I91" s="993">
        <f>I90/F90*100</f>
        <v>0</v>
      </c>
      <c r="K91" s="4"/>
    </row>
    <row r="92" spans="1:13" customFormat="1" x14ac:dyDescent="0.2">
      <c r="A92" s="1869" t="s">
        <v>2054</v>
      </c>
      <c r="B92" s="55" t="s">
        <v>2065</v>
      </c>
      <c r="D92" s="1498"/>
      <c r="E92" s="1498"/>
      <c r="F92" s="967"/>
      <c r="G92" s="967"/>
      <c r="H92" s="967"/>
      <c r="I92" s="967"/>
      <c r="K92" s="4"/>
    </row>
    <row r="93" spans="1:13" ht="12" customHeight="1" x14ac:dyDescent="0.2">
      <c r="D93" s="497"/>
      <c r="E93"/>
      <c r="G93"/>
      <c r="I93" s="846"/>
    </row>
    <row r="94" spans="1:13" ht="12" customHeight="1" x14ac:dyDescent="0.2">
      <c r="A94" s="846"/>
      <c r="B94" s="1497"/>
      <c r="C94"/>
      <c r="D94" s="497"/>
      <c r="E94"/>
      <c r="G94"/>
      <c r="I94" s="192" t="s">
        <v>2041</v>
      </c>
    </row>
    <row r="95" spans="1:13" ht="22.5" customHeight="1" x14ac:dyDescent="0.2">
      <c r="A95" s="1710" t="s">
        <v>1308</v>
      </c>
      <c r="B95" s="1710"/>
      <c r="C95" s="1710"/>
      <c r="D95" s="1710"/>
      <c r="E95" s="1710"/>
      <c r="F95" s="1710"/>
      <c r="G95" s="1710"/>
      <c r="H95" s="1710"/>
      <c r="I95" s="1710"/>
    </row>
    <row r="96" spans="1:13" ht="13.5" thickBot="1" x14ac:dyDescent="0.25">
      <c r="A96" s="846"/>
      <c r="C96" s="846"/>
      <c r="H96"/>
    </row>
    <row r="97" spans="1:10" customFormat="1" ht="13.5" customHeight="1" x14ac:dyDescent="0.2">
      <c r="A97" s="1711" t="s">
        <v>448</v>
      </c>
      <c r="B97" s="1714" t="s">
        <v>1305</v>
      </c>
      <c r="C97" s="1717" t="s">
        <v>86</v>
      </c>
      <c r="D97" s="1155" t="s">
        <v>449</v>
      </c>
      <c r="E97" s="1720" t="s">
        <v>1306</v>
      </c>
      <c r="F97" s="1723" t="s">
        <v>1307</v>
      </c>
      <c r="G97" s="1726" t="s">
        <v>1243</v>
      </c>
      <c r="H97" s="1726"/>
      <c r="I97" s="1727"/>
    </row>
    <row r="98" spans="1:10" customFormat="1" ht="15" customHeight="1" x14ac:dyDescent="0.2">
      <c r="A98" s="1712"/>
      <c r="B98" s="1715"/>
      <c r="C98" s="1718"/>
      <c r="D98" s="964" t="s">
        <v>1242</v>
      </c>
      <c r="E98" s="1721"/>
      <c r="F98" s="1724"/>
      <c r="G98" s="1721" t="s">
        <v>451</v>
      </c>
      <c r="H98" s="1721" t="s">
        <v>452</v>
      </c>
      <c r="I98" s="1728" t="s">
        <v>453</v>
      </c>
    </row>
    <row r="99" spans="1:10" customFormat="1" ht="17.25" customHeight="1" thickBot="1" x14ac:dyDescent="0.25">
      <c r="A99" s="1713"/>
      <c r="B99" s="1716"/>
      <c r="C99" s="1719"/>
      <c r="D99" s="1156" t="s">
        <v>1245</v>
      </c>
      <c r="E99" s="1722"/>
      <c r="F99" s="1725"/>
      <c r="G99" s="1722"/>
      <c r="H99" s="1722"/>
      <c r="I99" s="1729"/>
    </row>
    <row r="100" spans="1:10" s="9" customFormat="1" ht="12.75" customHeight="1" thickBot="1" x14ac:dyDescent="0.25">
      <c r="A100" s="1395">
        <v>75</v>
      </c>
      <c r="B100" s="1392">
        <v>1601</v>
      </c>
      <c r="C100" s="1393" t="s">
        <v>513</v>
      </c>
      <c r="D100" s="1394">
        <v>45006</v>
      </c>
      <c r="E100" s="1391" t="s">
        <v>1316</v>
      </c>
      <c r="F100" s="1331">
        <f>G100+H100+I100</f>
        <v>7558556.2800000003</v>
      </c>
      <c r="G100" s="1331">
        <v>6458556.2800000003</v>
      </c>
      <c r="H100" s="1331">
        <v>1100000</v>
      </c>
      <c r="I100" s="1396">
        <v>0</v>
      </c>
    </row>
    <row r="101" spans="1:10" s="9" customFormat="1" ht="13.5" customHeight="1" x14ac:dyDescent="0.2">
      <c r="A101" s="1354" t="s">
        <v>514</v>
      </c>
      <c r="B101" s="1355"/>
      <c r="C101" s="1355"/>
      <c r="D101" s="1355"/>
      <c r="E101" s="1361"/>
      <c r="F101" s="1356">
        <f>F100</f>
        <v>7558556.2800000003</v>
      </c>
      <c r="G101" s="1356">
        <f>G100</f>
        <v>6458556.2800000003</v>
      </c>
      <c r="H101" s="1356">
        <f>SUM(H100)</f>
        <v>1100000</v>
      </c>
      <c r="I101" s="1357">
        <f>SUM(I100)</f>
        <v>0</v>
      </c>
    </row>
    <row r="102" spans="1:10" customFormat="1" ht="13.5" customHeight="1" thickBot="1" x14ac:dyDescent="0.25">
      <c r="A102" s="1351" t="s">
        <v>515</v>
      </c>
      <c r="B102" s="1352"/>
      <c r="C102" s="1352"/>
      <c r="D102" s="1359"/>
      <c r="E102" s="1360"/>
      <c r="F102" s="1353">
        <v>100</v>
      </c>
      <c r="G102" s="1353">
        <f>(G101/F101)*100</f>
        <v>85.446956280386388</v>
      </c>
      <c r="H102" s="1353">
        <f>(H101/F101)*100</f>
        <v>14.553043719613608</v>
      </c>
      <c r="I102" s="993">
        <f>(I101/F101)*100</f>
        <v>0</v>
      </c>
    </row>
    <row r="103" spans="1:10" customFormat="1" ht="13.5" customHeight="1" x14ac:dyDescent="0.2">
      <c r="A103" s="498">
        <v>76</v>
      </c>
      <c r="B103" s="989">
        <v>1701</v>
      </c>
      <c r="C103" s="978" t="s">
        <v>516</v>
      </c>
      <c r="D103" s="979">
        <v>45034</v>
      </c>
      <c r="E103" s="980" t="s">
        <v>1313</v>
      </c>
      <c r="F103" s="981">
        <v>0</v>
      </c>
      <c r="G103" s="981">
        <v>0</v>
      </c>
      <c r="H103" s="981">
        <v>0</v>
      </c>
      <c r="I103" s="495">
        <v>0</v>
      </c>
    </row>
    <row r="104" spans="1:10" customFormat="1" ht="13.5" customHeight="1" x14ac:dyDescent="0.2">
      <c r="A104" s="157">
        <v>77</v>
      </c>
      <c r="B104" s="990">
        <v>1702</v>
      </c>
      <c r="C104" s="155" t="s">
        <v>517</v>
      </c>
      <c r="D104" s="971">
        <v>45034</v>
      </c>
      <c r="E104" s="972" t="s">
        <v>1313</v>
      </c>
      <c r="F104" s="150">
        <f>G104+H104+I104</f>
        <v>394368.51</v>
      </c>
      <c r="G104" s="150">
        <v>78873.710000000006</v>
      </c>
      <c r="H104" s="150">
        <v>315494.8</v>
      </c>
      <c r="I104" s="148">
        <v>0</v>
      </c>
    </row>
    <row r="105" spans="1:10" customFormat="1" ht="13.5" customHeight="1" x14ac:dyDescent="0.2">
      <c r="A105" s="151">
        <v>78</v>
      </c>
      <c r="B105" s="991">
        <v>1703</v>
      </c>
      <c r="C105" s="152" t="s">
        <v>518</v>
      </c>
      <c r="D105" s="971">
        <v>45034</v>
      </c>
      <c r="E105" s="972" t="s">
        <v>1313</v>
      </c>
      <c r="F105" s="150">
        <f t="shared" ref="F105:F109" si="0">G105+H105+I105</f>
        <v>0</v>
      </c>
      <c r="G105" s="150">
        <v>0</v>
      </c>
      <c r="H105" s="150">
        <v>0</v>
      </c>
      <c r="I105" s="148">
        <v>0</v>
      </c>
    </row>
    <row r="106" spans="1:10" customFormat="1" ht="13.5" customHeight="1" x14ac:dyDescent="0.2">
      <c r="A106" s="157">
        <v>79</v>
      </c>
      <c r="B106" s="990">
        <v>1704</v>
      </c>
      <c r="C106" s="155" t="s">
        <v>519</v>
      </c>
      <c r="D106" s="971">
        <v>45034</v>
      </c>
      <c r="E106" s="972" t="s">
        <v>1313</v>
      </c>
      <c r="F106" s="150">
        <f t="shared" si="0"/>
        <v>160857.75</v>
      </c>
      <c r="G106" s="150">
        <v>160857.75</v>
      </c>
      <c r="H106" s="150">
        <v>0</v>
      </c>
      <c r="I106" s="148">
        <v>0</v>
      </c>
    </row>
    <row r="107" spans="1:10" customFormat="1" ht="13.5" customHeight="1" x14ac:dyDescent="0.2">
      <c r="A107" s="157">
        <v>80</v>
      </c>
      <c r="B107" s="952">
        <v>1705</v>
      </c>
      <c r="C107" s="156" t="s">
        <v>520</v>
      </c>
      <c r="D107" s="971">
        <v>45034</v>
      </c>
      <c r="E107" s="972" t="s">
        <v>1313</v>
      </c>
      <c r="F107" s="150">
        <f t="shared" si="0"/>
        <v>178501.99</v>
      </c>
      <c r="G107" s="150">
        <v>178501.99</v>
      </c>
      <c r="H107" s="150">
        <v>0</v>
      </c>
      <c r="I107" s="148">
        <v>0</v>
      </c>
    </row>
    <row r="108" spans="1:10" customFormat="1" ht="13.5" customHeight="1" x14ac:dyDescent="0.2">
      <c r="A108" s="157">
        <v>81</v>
      </c>
      <c r="B108" s="952">
        <v>1706</v>
      </c>
      <c r="C108" s="152" t="s">
        <v>831</v>
      </c>
      <c r="D108" s="971">
        <v>45034</v>
      </c>
      <c r="E108" s="972" t="s">
        <v>1313</v>
      </c>
      <c r="F108" s="150">
        <f t="shared" si="0"/>
        <v>1875492.22</v>
      </c>
      <c r="G108" s="150">
        <v>1500393.78</v>
      </c>
      <c r="H108" s="150">
        <v>375098.44</v>
      </c>
      <c r="I108" s="148">
        <v>0</v>
      </c>
    </row>
    <row r="109" spans="1:10" customFormat="1" ht="13.5" customHeight="1" thickBot="1" x14ac:dyDescent="0.25">
      <c r="A109" s="1365">
        <v>82</v>
      </c>
      <c r="B109" s="1366">
        <v>1707</v>
      </c>
      <c r="C109" s="1367" t="s">
        <v>830</v>
      </c>
      <c r="D109" s="982">
        <v>45034</v>
      </c>
      <c r="E109" s="983" t="s">
        <v>1313</v>
      </c>
      <c r="F109" s="150">
        <f t="shared" si="0"/>
        <v>1047915.51</v>
      </c>
      <c r="G109" s="499">
        <v>9383.33</v>
      </c>
      <c r="H109" s="499">
        <v>0</v>
      </c>
      <c r="I109" s="494">
        <v>1038532.18</v>
      </c>
    </row>
    <row r="110" spans="1:10" customFormat="1" ht="13.5" customHeight="1" x14ac:dyDescent="0.2">
      <c r="A110" s="1368" t="s">
        <v>521</v>
      </c>
      <c r="B110" s="1369"/>
      <c r="C110" s="1369"/>
      <c r="D110" s="1369"/>
      <c r="E110" s="1369"/>
      <c r="F110" s="1370">
        <f>SUM(F103:F109)</f>
        <v>3657135.9799999995</v>
      </c>
      <c r="G110" s="1370">
        <f>SUM(G103:G109)</f>
        <v>1928010.56</v>
      </c>
      <c r="H110" s="1370">
        <f>SUM(H103:H109)</f>
        <v>690593.24</v>
      </c>
      <c r="I110" s="1378">
        <f>SUM(I103:I109)</f>
        <v>1038532.18</v>
      </c>
      <c r="J110" s="502"/>
    </row>
    <row r="111" spans="1:10" customFormat="1" ht="13.5" thickBot="1" x14ac:dyDescent="0.25">
      <c r="A111" s="1362" t="s">
        <v>522</v>
      </c>
      <c r="B111" s="1363"/>
      <c r="C111" s="1363"/>
      <c r="D111" s="1363"/>
      <c r="E111" s="1363"/>
      <c r="F111" s="1364">
        <v>100</v>
      </c>
      <c r="G111" s="1364">
        <f>G110/(F110)*100</f>
        <v>52.719137886691335</v>
      </c>
      <c r="H111" s="1364">
        <f>H110/(F110)*100</f>
        <v>18.88344441597712</v>
      </c>
      <c r="I111" s="496">
        <f>I110/(F110)*100</f>
        <v>28.397417697331566</v>
      </c>
      <c r="J111" s="502"/>
    </row>
    <row r="112" spans="1:10" customFormat="1" ht="13.5" thickBot="1" x14ac:dyDescent="0.25">
      <c r="A112" s="1397">
        <v>83</v>
      </c>
      <c r="B112" s="958">
        <v>1801</v>
      </c>
      <c r="C112" s="975" t="s">
        <v>523</v>
      </c>
      <c r="D112" s="976">
        <v>45020</v>
      </c>
      <c r="E112" s="977" t="s">
        <v>1311</v>
      </c>
      <c r="F112" s="961">
        <v>13103.5</v>
      </c>
      <c r="G112" s="961">
        <v>13103.5</v>
      </c>
      <c r="H112" s="961">
        <v>0</v>
      </c>
      <c r="I112" s="1398">
        <v>0</v>
      </c>
      <c r="J112" s="502"/>
    </row>
    <row r="113" spans="1:10" s="9" customFormat="1" x14ac:dyDescent="0.2">
      <c r="A113" s="1354" t="s">
        <v>524</v>
      </c>
      <c r="B113" s="1355"/>
      <c r="C113" s="1355"/>
      <c r="D113" s="1355"/>
      <c r="E113" s="1361"/>
      <c r="F113" s="1356">
        <f>F112</f>
        <v>13103.5</v>
      </c>
      <c r="G113" s="1356">
        <f>G112</f>
        <v>13103.5</v>
      </c>
      <c r="H113" s="1356">
        <f>H112</f>
        <v>0</v>
      </c>
      <c r="I113" s="1357">
        <f>I112</f>
        <v>0</v>
      </c>
      <c r="J113" s="502"/>
    </row>
    <row r="114" spans="1:10" s="9" customFormat="1" ht="13.5" thickBot="1" x14ac:dyDescent="0.25">
      <c r="A114" s="1371" t="s">
        <v>1312</v>
      </c>
      <c r="B114" s="1372"/>
      <c r="C114" s="1372"/>
      <c r="D114" s="1372"/>
      <c r="E114" s="1373"/>
      <c r="F114" s="1353">
        <v>100</v>
      </c>
      <c r="G114" s="1353">
        <f>G113/(F113)*100</f>
        <v>100</v>
      </c>
      <c r="H114" s="1353">
        <f>H113/(F113)*100</f>
        <v>0</v>
      </c>
      <c r="I114" s="993">
        <v>0</v>
      </c>
    </row>
    <row r="115" spans="1:10" customFormat="1" x14ac:dyDescent="0.2">
      <c r="A115" s="151">
        <v>84</v>
      </c>
      <c r="B115" s="952">
        <v>1907</v>
      </c>
      <c r="C115" s="984" t="s">
        <v>525</v>
      </c>
      <c r="D115" s="971">
        <v>45006</v>
      </c>
      <c r="E115" s="972" t="s">
        <v>1314</v>
      </c>
      <c r="F115" s="985">
        <f>G115+H115+I115</f>
        <v>389912.24</v>
      </c>
      <c r="G115" s="985">
        <v>389912.24</v>
      </c>
      <c r="H115" s="986">
        <v>0</v>
      </c>
      <c r="I115" s="153">
        <v>0</v>
      </c>
    </row>
    <row r="116" spans="1:10" customFormat="1" ht="13.5" thickBot="1" x14ac:dyDescent="0.25">
      <c r="A116" s="501">
        <v>85</v>
      </c>
      <c r="B116" s="958">
        <v>1910</v>
      </c>
      <c r="C116" s="950" t="s">
        <v>526</v>
      </c>
      <c r="D116" s="976">
        <v>45006</v>
      </c>
      <c r="E116" s="977" t="s">
        <v>1315</v>
      </c>
      <c r="F116" s="987">
        <f>G116+H116+I116</f>
        <v>684465.89999999991</v>
      </c>
      <c r="G116" s="988">
        <v>136893.18</v>
      </c>
      <c r="H116" s="988">
        <v>547572.72</v>
      </c>
      <c r="I116" s="154">
        <v>0</v>
      </c>
    </row>
    <row r="117" spans="1:10" customFormat="1" x14ac:dyDescent="0.2">
      <c r="A117" s="1376" t="s">
        <v>527</v>
      </c>
      <c r="B117" s="1377"/>
      <c r="C117" s="1355"/>
      <c r="D117" s="1355"/>
      <c r="E117" s="1361"/>
      <c r="F117" s="1370">
        <f>SUM(F115:F116)</f>
        <v>1074378.1399999999</v>
      </c>
      <c r="G117" s="1370">
        <f>SUM(G115:G116)</f>
        <v>526805.41999999993</v>
      </c>
      <c r="H117" s="1370">
        <f>SUM(H115:H116)</f>
        <v>547572.72</v>
      </c>
      <c r="I117" s="1378">
        <f t="shared" ref="I117" si="1">SUM(I115:I116)</f>
        <v>0</v>
      </c>
    </row>
    <row r="118" spans="1:10" customFormat="1" ht="13.5" customHeight="1" thickBot="1" x14ac:dyDescent="0.25">
      <c r="A118" s="1351" t="s">
        <v>832</v>
      </c>
      <c r="B118" s="1374"/>
      <c r="C118" s="1352"/>
      <c r="D118" s="1352"/>
      <c r="E118" s="1375"/>
      <c r="F118" s="1364">
        <v>100</v>
      </c>
      <c r="G118" s="1364">
        <f>G117/(F117)*100</f>
        <v>49.033519985803139</v>
      </c>
      <c r="H118" s="1364">
        <f>H117/(F117)*100</f>
        <v>50.966480014196868</v>
      </c>
      <c r="I118" s="496">
        <v>0</v>
      </c>
    </row>
    <row r="119" spans="1:10" customFormat="1" ht="15" customHeight="1" x14ac:dyDescent="0.2">
      <c r="A119" s="1384" t="s">
        <v>528</v>
      </c>
      <c r="B119" s="1385"/>
      <c r="C119" s="1386"/>
      <c r="D119" s="1386"/>
      <c r="E119" s="1386"/>
      <c r="F119" s="1387">
        <f>F71+F90+F101+F110+F113+F117</f>
        <v>42523153.740000002</v>
      </c>
      <c r="G119" s="1387">
        <f>G71+G90+G101+G110+G113+G117</f>
        <v>38037213.750000015</v>
      </c>
      <c r="H119" s="1387">
        <f>H71+H90+H101+H110+H113+H117</f>
        <v>2702857.96</v>
      </c>
      <c r="I119" s="1388">
        <f>I71+I90+I101+I110+I113+I117</f>
        <v>1772879.6400000001</v>
      </c>
    </row>
    <row r="120" spans="1:10" customFormat="1" ht="15" customHeight="1" thickBot="1" x14ac:dyDescent="0.25">
      <c r="A120" s="1379" t="s">
        <v>529</v>
      </c>
      <c r="B120" s="1380"/>
      <c r="C120" s="1381"/>
      <c r="D120" s="1382"/>
      <c r="E120" s="1383"/>
      <c r="F120" s="1389">
        <v>100</v>
      </c>
      <c r="G120" s="1389">
        <f>G119/(F119)*100</f>
        <v>89.450594334022256</v>
      </c>
      <c r="H120" s="1389">
        <f>H119/(F119)*100</f>
        <v>6.3562029677434744</v>
      </c>
      <c r="I120" s="159">
        <f>I119/F119*100</f>
        <v>4.169210145700732</v>
      </c>
    </row>
    <row r="122" spans="1:10" x14ac:dyDescent="0.2">
      <c r="I122" s="948"/>
    </row>
  </sheetData>
  <mergeCells count="34">
    <mergeCell ref="A72:E72"/>
    <mergeCell ref="A90:E90"/>
    <mergeCell ref="A91:E91"/>
    <mergeCell ref="G4:I4"/>
    <mergeCell ref="B4:B6"/>
    <mergeCell ref="A71:E71"/>
    <mergeCell ref="A48:I48"/>
    <mergeCell ref="A50:A52"/>
    <mergeCell ref="B50:B52"/>
    <mergeCell ref="C50:C52"/>
    <mergeCell ref="E50:E52"/>
    <mergeCell ref="F50:F52"/>
    <mergeCell ref="G50:I50"/>
    <mergeCell ref="G51:G52"/>
    <mergeCell ref="H51:H52"/>
    <mergeCell ref="I51:I52"/>
    <mergeCell ref="A2:I2"/>
    <mergeCell ref="A4:A6"/>
    <mergeCell ref="C4:C6"/>
    <mergeCell ref="E4:E6"/>
    <mergeCell ref="F4:F6"/>
    <mergeCell ref="G5:G6"/>
    <mergeCell ref="H5:H6"/>
    <mergeCell ref="I5:I6"/>
    <mergeCell ref="A95:I95"/>
    <mergeCell ref="A97:A99"/>
    <mergeCell ref="B97:B99"/>
    <mergeCell ref="C97:C99"/>
    <mergeCell ref="E97:E99"/>
    <mergeCell ref="F97:F99"/>
    <mergeCell ref="G97:I97"/>
    <mergeCell ref="G98:G99"/>
    <mergeCell ref="H98:H99"/>
    <mergeCell ref="I98:I99"/>
  </mergeCells>
  <printOptions horizontalCentered="1"/>
  <pageMargins left="0.59055118110236227" right="0.59055118110236227" top="0.51181102362204722" bottom="0.51181102362204722" header="0.19685039370078741" footer="0.19685039370078741"/>
  <pageSetup paperSize="9" scale="86" fitToWidth="0" fitToHeight="0" orientation="landscape" r:id="rId1"/>
  <headerFooter alignWithMargins="0"/>
  <rowBreaks count="2" manualBreakCount="2">
    <brk id="46" max="8" man="1"/>
    <brk id="93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59999389629810485"/>
  </sheetPr>
  <dimension ref="A1:J15"/>
  <sheetViews>
    <sheetView workbookViewId="0">
      <selection activeCell="D25" sqref="D25"/>
    </sheetView>
  </sheetViews>
  <sheetFormatPr defaultRowHeight="12.75" x14ac:dyDescent="0.2"/>
  <cols>
    <col min="1" max="1" width="3.7109375" customWidth="1"/>
    <col min="2" max="2" width="4.7109375" customWidth="1"/>
    <col min="3" max="3" width="65" customWidth="1"/>
    <col min="4" max="4" width="11.85546875" customWidth="1"/>
    <col min="5" max="5" width="13.140625" customWidth="1"/>
    <col min="6" max="6" width="12" customWidth="1"/>
    <col min="7" max="7" width="13.5703125" customWidth="1"/>
    <col min="8" max="8" width="11" customWidth="1"/>
    <col min="9" max="9" width="12.28515625" bestFit="1" customWidth="1"/>
    <col min="10" max="10" width="16.7109375" customWidth="1"/>
  </cols>
  <sheetData>
    <row r="1" spans="1:10" x14ac:dyDescent="0.2">
      <c r="I1" s="193">
        <v>12</v>
      </c>
    </row>
    <row r="2" spans="1:10" ht="18" customHeight="1" x14ac:dyDescent="0.25">
      <c r="A2" s="1734" t="s">
        <v>1309</v>
      </c>
      <c r="B2" s="1734"/>
      <c r="C2" s="1734"/>
      <c r="D2" s="1734"/>
      <c r="E2" s="1734"/>
      <c r="F2" s="1734"/>
      <c r="G2" s="1734"/>
    </row>
    <row r="3" spans="1:10" ht="12.75" customHeight="1" thickBot="1" x14ac:dyDescent="0.25">
      <c r="A3" s="6"/>
      <c r="B3" s="6"/>
      <c r="C3" s="6"/>
      <c r="D3" s="6"/>
      <c r="E3" s="6"/>
      <c r="F3" s="6"/>
      <c r="G3" s="158"/>
    </row>
    <row r="4" spans="1:10" ht="12.6" customHeight="1" x14ac:dyDescent="0.2">
      <c r="A4" s="1711" t="s">
        <v>448</v>
      </c>
      <c r="B4" s="1735" t="s">
        <v>1305</v>
      </c>
      <c r="C4" s="1717" t="s">
        <v>86</v>
      </c>
      <c r="D4" s="1155" t="s">
        <v>449</v>
      </c>
      <c r="E4" s="1723" t="s">
        <v>450</v>
      </c>
      <c r="F4" s="1726" t="s">
        <v>1310</v>
      </c>
      <c r="G4" s="1726" t="s">
        <v>530</v>
      </c>
      <c r="H4" s="1726"/>
      <c r="I4" s="1727"/>
    </row>
    <row r="5" spans="1:10" ht="16.5" customHeight="1" x14ac:dyDescent="0.2">
      <c r="A5" s="1712"/>
      <c r="B5" s="1736"/>
      <c r="C5" s="1718"/>
      <c r="D5" s="964" t="s">
        <v>1242</v>
      </c>
      <c r="E5" s="1724"/>
      <c r="F5" s="1738"/>
      <c r="G5" s="1721" t="s">
        <v>531</v>
      </c>
      <c r="H5" s="1721" t="s">
        <v>678</v>
      </c>
      <c r="I5" s="1740" t="s">
        <v>532</v>
      </c>
      <c r="J5" s="1329"/>
    </row>
    <row r="6" spans="1:10" ht="16.5" customHeight="1" thickBot="1" x14ac:dyDescent="0.25">
      <c r="A6" s="1713"/>
      <c r="B6" s="1737"/>
      <c r="C6" s="1719"/>
      <c r="D6" s="1156" t="s">
        <v>454</v>
      </c>
      <c r="E6" s="1725"/>
      <c r="F6" s="1739"/>
      <c r="G6" s="1722"/>
      <c r="H6" s="1722"/>
      <c r="I6" s="1741"/>
      <c r="J6" s="1329"/>
    </row>
    <row r="7" spans="1:10" s="967" customFormat="1" ht="12.75" customHeight="1" x14ac:dyDescent="0.2">
      <c r="A7" s="1157">
        <v>1</v>
      </c>
      <c r="B7" s="1158" t="s">
        <v>1247</v>
      </c>
      <c r="C7" s="1159" t="s">
        <v>821</v>
      </c>
      <c r="D7" s="1160">
        <v>45020</v>
      </c>
      <c r="E7" s="1161" t="s">
        <v>1244</v>
      </c>
      <c r="F7" s="1162">
        <v>-224348.37</v>
      </c>
      <c r="G7" s="1162"/>
      <c r="H7" s="924">
        <v>224348.37</v>
      </c>
      <c r="I7" s="1163"/>
      <c r="J7" s="1154"/>
    </row>
    <row r="8" spans="1:10" s="967" customFormat="1" ht="12.75" customHeight="1" thickBot="1" x14ac:dyDescent="0.25">
      <c r="A8" s="1167">
        <v>2</v>
      </c>
      <c r="B8" s="966" t="s">
        <v>1254</v>
      </c>
      <c r="C8" s="962" t="s">
        <v>627</v>
      </c>
      <c r="D8" s="959">
        <v>45020</v>
      </c>
      <c r="E8" s="960" t="s">
        <v>1244</v>
      </c>
      <c r="F8" s="970">
        <v>-60624.1</v>
      </c>
      <c r="G8" s="970">
        <v>60624.1</v>
      </c>
      <c r="H8" s="969"/>
      <c r="I8" s="1166"/>
      <c r="J8" s="1154"/>
    </row>
    <row r="9" spans="1:10" s="9" customFormat="1" ht="14.25" customHeight="1" thickBot="1" x14ac:dyDescent="0.25">
      <c r="A9" s="1164" t="s">
        <v>499</v>
      </c>
      <c r="B9" s="1165"/>
      <c r="C9" s="963"/>
      <c r="D9" s="1168"/>
      <c r="E9" s="1168"/>
      <c r="F9" s="973">
        <f>SUM(F7:F8)</f>
        <v>-284972.46999999997</v>
      </c>
      <c r="G9" s="973">
        <f t="shared" ref="G9:I9" si="0">SUM(G7:G8)</f>
        <v>60624.1</v>
      </c>
      <c r="H9" s="973">
        <f t="shared" si="0"/>
        <v>224348.37</v>
      </c>
      <c r="I9" s="974">
        <f t="shared" si="0"/>
        <v>0</v>
      </c>
      <c r="J9" s="60"/>
    </row>
    <row r="10" spans="1:10" s="9" customFormat="1" ht="14.25" customHeight="1" thickBot="1" x14ac:dyDescent="0.25">
      <c r="A10" s="1167">
        <v>3</v>
      </c>
      <c r="B10" s="968">
        <v>1501</v>
      </c>
      <c r="C10" s="984" t="s">
        <v>834</v>
      </c>
      <c r="D10" s="959"/>
      <c r="E10" s="960"/>
      <c r="F10" s="1162">
        <v>-144046.6</v>
      </c>
      <c r="G10" s="970">
        <v>144046.6</v>
      </c>
      <c r="H10" s="969"/>
      <c r="I10" s="1166"/>
      <c r="J10" s="60"/>
    </row>
    <row r="11" spans="1:10" s="9" customFormat="1" ht="14.25" customHeight="1" thickBot="1" x14ac:dyDescent="0.25">
      <c r="A11" s="1164" t="s">
        <v>2038</v>
      </c>
      <c r="B11" s="1165"/>
      <c r="C11" s="963"/>
      <c r="D11" s="1168"/>
      <c r="E11" s="1168"/>
      <c r="F11" s="973">
        <f>F10</f>
        <v>-144046.6</v>
      </c>
      <c r="G11" s="973">
        <f>G10</f>
        <v>144046.6</v>
      </c>
      <c r="H11" s="973">
        <f>H10</f>
        <v>0</v>
      </c>
      <c r="I11" s="974">
        <f>I10</f>
        <v>0</v>
      </c>
      <c r="J11" s="60"/>
    </row>
    <row r="12" spans="1:10" s="9" customFormat="1" ht="14.25" customHeight="1" x14ac:dyDescent="0.2">
      <c r="A12" s="1172" t="s">
        <v>528</v>
      </c>
      <c r="B12" s="1173"/>
      <c r="C12" s="1174"/>
      <c r="D12" s="1175"/>
      <c r="E12" s="1175"/>
      <c r="F12" s="1176">
        <f>F9+F11</f>
        <v>-429019.06999999995</v>
      </c>
      <c r="G12" s="1176">
        <f>G9+G11</f>
        <v>204670.7</v>
      </c>
      <c r="H12" s="1176">
        <f>H9+H11</f>
        <v>224348.37</v>
      </c>
      <c r="I12" s="1177">
        <f t="shared" ref="I12" si="1">I9+I11</f>
        <v>0</v>
      </c>
    </row>
    <row r="13" spans="1:10" s="9" customFormat="1" ht="15" customHeight="1" thickBot="1" x14ac:dyDescent="0.25">
      <c r="A13" s="1169" t="s">
        <v>536</v>
      </c>
      <c r="B13" s="1170"/>
      <c r="C13" s="1171"/>
      <c r="D13" s="1178"/>
      <c r="E13" s="1178"/>
      <c r="F13" s="1179">
        <v>100</v>
      </c>
      <c r="G13" s="1179">
        <f>G12/(-F12)*100</f>
        <v>47.70666721178619</v>
      </c>
      <c r="H13" s="1179">
        <f>+H12/(-F12)*100</f>
        <v>52.293332788213817</v>
      </c>
      <c r="I13" s="1180">
        <f>+I12/(-F12)*100</f>
        <v>0</v>
      </c>
    </row>
    <row r="14" spans="1:10" x14ac:dyDescent="0.2">
      <c r="F14" s="4"/>
    </row>
    <row r="15" spans="1:10" x14ac:dyDescent="0.2">
      <c r="G15" s="4"/>
    </row>
  </sheetData>
  <mergeCells count="10">
    <mergeCell ref="C4:C6"/>
    <mergeCell ref="A2:G2"/>
    <mergeCell ref="A4:A6"/>
    <mergeCell ref="B4:B6"/>
    <mergeCell ref="E4:E6"/>
    <mergeCell ref="F4:F6"/>
    <mergeCell ref="G4:I4"/>
    <mergeCell ref="G5:G6"/>
    <mergeCell ref="H5:H6"/>
    <mergeCell ref="I5:I6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</sheetPr>
  <dimension ref="A1:I43"/>
  <sheetViews>
    <sheetView workbookViewId="0">
      <selection activeCell="D1" sqref="D1:E1"/>
    </sheetView>
  </sheetViews>
  <sheetFormatPr defaultRowHeight="12.75" x14ac:dyDescent="0.2"/>
  <cols>
    <col min="1" max="1" width="45.28515625" style="56" customWidth="1"/>
    <col min="2" max="2" width="10.7109375" style="56" customWidth="1"/>
    <col min="3" max="3" width="10.42578125" style="56" customWidth="1"/>
    <col min="4" max="4" width="11.7109375" style="56" bestFit="1" customWidth="1"/>
    <col min="5" max="5" width="8.5703125" style="56" customWidth="1"/>
    <col min="6" max="6" width="9.140625" style="56"/>
    <col min="7" max="7" width="12" style="56" customWidth="1"/>
    <col min="8" max="8" width="11.7109375" style="56" bestFit="1" customWidth="1"/>
    <col min="9" max="9" width="15.140625" style="56" customWidth="1"/>
    <col min="10" max="16384" width="9.140625" style="56"/>
  </cols>
  <sheetData>
    <row r="1" spans="1:7" x14ac:dyDescent="0.2">
      <c r="D1" s="1743">
        <v>13</v>
      </c>
      <c r="E1" s="1743"/>
    </row>
    <row r="3" spans="1:7" ht="18" x14ac:dyDescent="0.25">
      <c r="A3" s="1744" t="s">
        <v>254</v>
      </c>
      <c r="B3" s="1744"/>
      <c r="C3" s="1744"/>
      <c r="D3" s="1744"/>
      <c r="E3" s="1744"/>
    </row>
    <row r="5" spans="1:7" ht="15.75" x14ac:dyDescent="0.25">
      <c r="A5" s="1745" t="s">
        <v>1162</v>
      </c>
      <c r="B5" s="1745"/>
      <c r="C5" s="1745"/>
      <c r="D5" s="1745"/>
      <c r="E5" s="1745"/>
    </row>
    <row r="6" spans="1:7" ht="12.75" customHeight="1" x14ac:dyDescent="0.25">
      <c r="A6" s="98"/>
      <c r="B6" s="98"/>
      <c r="C6" s="98"/>
      <c r="D6" s="98"/>
      <c r="E6" s="98"/>
    </row>
    <row r="7" spans="1:7" ht="13.5" thickBot="1" x14ac:dyDescent="0.25">
      <c r="E7" s="99" t="s">
        <v>70</v>
      </c>
    </row>
    <row r="8" spans="1:7" ht="12.75" customHeight="1" thickBot="1" x14ac:dyDescent="0.25">
      <c r="A8" s="100" t="s">
        <v>71</v>
      </c>
      <c r="B8" s="101" t="s">
        <v>952</v>
      </c>
      <c r="C8" s="102" t="s">
        <v>953</v>
      </c>
      <c r="D8" s="102" t="s">
        <v>72</v>
      </c>
      <c r="E8" s="103" t="s">
        <v>73</v>
      </c>
    </row>
    <row r="9" spans="1:7" ht="12.75" customHeight="1" x14ac:dyDescent="0.2">
      <c r="A9" s="104" t="s">
        <v>1170</v>
      </c>
      <c r="B9" s="225">
        <v>0</v>
      </c>
      <c r="C9" s="226">
        <v>12479.277410000001</v>
      </c>
      <c r="D9" s="105">
        <v>12479.277410000001</v>
      </c>
      <c r="E9" s="106">
        <f>D9/C9</f>
        <v>1</v>
      </c>
      <c r="G9" s="58"/>
    </row>
    <row r="10" spans="1:7" ht="25.5" customHeight="1" x14ac:dyDescent="0.2">
      <c r="A10" s="107" t="s">
        <v>1180</v>
      </c>
      <c r="B10" s="108">
        <v>9428</v>
      </c>
      <c r="C10" s="227">
        <v>9428</v>
      </c>
      <c r="D10" s="109">
        <v>9428</v>
      </c>
      <c r="E10" s="106">
        <f>D10/C10</f>
        <v>1</v>
      </c>
    </row>
    <row r="11" spans="1:7" ht="12.75" customHeight="1" x14ac:dyDescent="0.2">
      <c r="A11" s="110" t="s">
        <v>180</v>
      </c>
      <c r="B11" s="108">
        <v>0</v>
      </c>
      <c r="C11" s="227">
        <v>0</v>
      </c>
      <c r="D11" s="109">
        <v>0</v>
      </c>
      <c r="E11" s="111" t="s">
        <v>75</v>
      </c>
    </row>
    <row r="12" spans="1:7" ht="12.75" customHeight="1" thickBot="1" x14ac:dyDescent="0.25">
      <c r="A12" s="112" t="s">
        <v>74</v>
      </c>
      <c r="B12" s="113">
        <v>0</v>
      </c>
      <c r="C12" s="228">
        <v>0</v>
      </c>
      <c r="D12" s="114">
        <v>0</v>
      </c>
      <c r="E12" s="115" t="s">
        <v>75</v>
      </c>
    </row>
    <row r="13" spans="1:7" ht="13.5" thickBot="1" x14ac:dyDescent="0.25">
      <c r="A13" s="116" t="s">
        <v>1164</v>
      </c>
      <c r="B13" s="117">
        <f>SUM(B9:B12)</f>
        <v>9428</v>
      </c>
      <c r="C13" s="118">
        <f>SUM(C9:C12)</f>
        <v>21907.277410000002</v>
      </c>
      <c r="D13" s="119">
        <f>SUM(D9:D12)</f>
        <v>21907.277410000002</v>
      </c>
      <c r="E13" s="120">
        <f>D13/C13</f>
        <v>1</v>
      </c>
    </row>
    <row r="14" spans="1:7" x14ac:dyDescent="0.2">
      <c r="A14" s="57"/>
      <c r="B14" s="121"/>
      <c r="C14" s="121"/>
      <c r="D14" s="121"/>
      <c r="E14" s="58"/>
    </row>
    <row r="15" spans="1:7" x14ac:dyDescent="0.2">
      <c r="A15" s="57"/>
      <c r="B15" s="121"/>
      <c r="C15" s="121"/>
      <c r="D15" s="121"/>
      <c r="E15" s="58"/>
    </row>
    <row r="16" spans="1:7" ht="15.75" x14ac:dyDescent="0.25">
      <c r="A16" s="1745" t="s">
        <v>2004</v>
      </c>
      <c r="B16" s="1745"/>
      <c r="C16" s="1745"/>
      <c r="D16" s="1745"/>
      <c r="E16" s="1745"/>
    </row>
    <row r="17" spans="1:9" ht="12.75" customHeight="1" x14ac:dyDescent="0.25">
      <c r="A17" s="98"/>
      <c r="B17" s="98"/>
      <c r="C17" s="98"/>
      <c r="D17" s="98"/>
      <c r="E17" s="98"/>
    </row>
    <row r="18" spans="1:9" ht="12.75" customHeight="1" thickBot="1" x14ac:dyDescent="0.3">
      <c r="A18" s="98"/>
      <c r="B18" s="98"/>
      <c r="C18" s="98"/>
      <c r="D18" s="98"/>
      <c r="E18" s="99" t="s">
        <v>70</v>
      </c>
    </row>
    <row r="19" spans="1:9" ht="12.75" customHeight="1" thickBot="1" x14ac:dyDescent="0.25">
      <c r="A19" s="100" t="s">
        <v>71</v>
      </c>
      <c r="B19" s="101" t="s">
        <v>952</v>
      </c>
      <c r="C19" s="102" t="s">
        <v>953</v>
      </c>
      <c r="D19" s="102" t="s">
        <v>72</v>
      </c>
      <c r="E19" s="103" t="s">
        <v>73</v>
      </c>
    </row>
    <row r="20" spans="1:9" ht="12.75" customHeight="1" x14ac:dyDescent="0.2">
      <c r="A20" s="104" t="s">
        <v>255</v>
      </c>
      <c r="B20" s="229">
        <v>3018</v>
      </c>
      <c r="C20" s="105">
        <v>4497.2774099999997</v>
      </c>
      <c r="D20" s="105">
        <v>1233.2934499999999</v>
      </c>
      <c r="E20" s="122">
        <f t="shared" ref="E20:E30" si="0">D20/C20</f>
        <v>0.27423112642722208</v>
      </c>
    </row>
    <row r="21" spans="1:9" ht="12.75" customHeight="1" x14ac:dyDescent="0.2">
      <c r="A21" s="123" t="s">
        <v>256</v>
      </c>
      <c r="B21" s="230">
        <v>500</v>
      </c>
      <c r="C21" s="124">
        <v>500</v>
      </c>
      <c r="D21" s="124">
        <v>213.6</v>
      </c>
      <c r="E21" s="125">
        <f t="shared" si="0"/>
        <v>0.42719999999999997</v>
      </c>
    </row>
    <row r="22" spans="1:9" ht="12.75" customHeight="1" x14ac:dyDescent="0.2">
      <c r="A22" s="123" t="s">
        <v>257</v>
      </c>
      <c r="B22" s="230">
        <v>3000</v>
      </c>
      <c r="C22" s="124">
        <v>7500</v>
      </c>
      <c r="D22" s="124">
        <v>4396.5</v>
      </c>
      <c r="E22" s="125">
        <f t="shared" si="0"/>
        <v>0.58620000000000005</v>
      </c>
    </row>
    <row r="23" spans="1:9" ht="12.75" customHeight="1" x14ac:dyDescent="0.2">
      <c r="A23" s="123" t="s">
        <v>436</v>
      </c>
      <c r="B23" s="230">
        <v>1900</v>
      </c>
      <c r="C23" s="124">
        <v>4250</v>
      </c>
      <c r="D23" s="124">
        <v>1076.5</v>
      </c>
      <c r="E23" s="125">
        <f t="shared" si="0"/>
        <v>0.25329411764705884</v>
      </c>
    </row>
    <row r="24" spans="1:9" ht="12.75" customHeight="1" x14ac:dyDescent="0.2">
      <c r="A24" s="123" t="s">
        <v>258</v>
      </c>
      <c r="B24" s="230">
        <v>200</v>
      </c>
      <c r="C24" s="124">
        <v>400</v>
      </c>
      <c r="D24" s="124">
        <v>22.141999999999999</v>
      </c>
      <c r="E24" s="125">
        <f t="shared" si="0"/>
        <v>5.5355000000000001E-2</v>
      </c>
    </row>
    <row r="25" spans="1:9" ht="12.75" customHeight="1" x14ac:dyDescent="0.2">
      <c r="A25" s="123" t="s">
        <v>259</v>
      </c>
      <c r="B25" s="230">
        <v>600</v>
      </c>
      <c r="C25" s="124">
        <v>3450</v>
      </c>
      <c r="D25" s="124">
        <v>340.50279999999998</v>
      </c>
      <c r="E25" s="125">
        <f t="shared" si="0"/>
        <v>9.869646376811593E-2</v>
      </c>
    </row>
    <row r="26" spans="1:9" ht="12.75" customHeight="1" x14ac:dyDescent="0.2">
      <c r="A26" s="123" t="s">
        <v>260</v>
      </c>
      <c r="B26" s="230">
        <v>100</v>
      </c>
      <c r="C26" s="124">
        <v>1100</v>
      </c>
      <c r="D26" s="124">
        <v>0</v>
      </c>
      <c r="E26" s="125">
        <f t="shared" si="0"/>
        <v>0</v>
      </c>
    </row>
    <row r="27" spans="1:9" ht="12.75" customHeight="1" x14ac:dyDescent="0.2">
      <c r="A27" s="123" t="s">
        <v>261</v>
      </c>
      <c r="B27" s="230">
        <v>100</v>
      </c>
      <c r="C27" s="124">
        <v>200</v>
      </c>
      <c r="D27" s="124">
        <v>60</v>
      </c>
      <c r="E27" s="125">
        <f t="shared" si="0"/>
        <v>0.3</v>
      </c>
    </row>
    <row r="28" spans="1:9" ht="12.75" customHeight="1" x14ac:dyDescent="0.2">
      <c r="A28" s="123" t="s">
        <v>403</v>
      </c>
      <c r="B28" s="224">
        <v>10</v>
      </c>
      <c r="C28" s="126">
        <v>10</v>
      </c>
      <c r="D28" s="126">
        <v>0</v>
      </c>
      <c r="E28" s="127" t="s">
        <v>75</v>
      </c>
    </row>
    <row r="29" spans="1:9" ht="12.75" customHeight="1" thickBot="1" x14ac:dyDescent="0.25">
      <c r="A29" s="128" t="s">
        <v>262</v>
      </c>
      <c r="B29" s="231">
        <v>0</v>
      </c>
      <c r="C29" s="129">
        <v>0</v>
      </c>
      <c r="D29" s="129">
        <v>0</v>
      </c>
      <c r="E29" s="1206" t="s">
        <v>75</v>
      </c>
    </row>
    <row r="30" spans="1:9" ht="12.75" customHeight="1" thickBot="1" x14ac:dyDescent="0.25">
      <c r="A30" s="116" t="s">
        <v>1163</v>
      </c>
      <c r="B30" s="130">
        <f>SUM(B20:B29)</f>
        <v>9428</v>
      </c>
      <c r="C30" s="118">
        <f>SUM(C20:C29)</f>
        <v>21907.277409999999</v>
      </c>
      <c r="D30" s="118">
        <f>SUM(D20:D29)</f>
        <v>7342.5382499999996</v>
      </c>
      <c r="E30" s="120">
        <f t="shared" si="0"/>
        <v>0.3351643434545799</v>
      </c>
      <c r="H30" s="144"/>
      <c r="I30" s="144"/>
    </row>
    <row r="31" spans="1:9" x14ac:dyDescent="0.2">
      <c r="A31" s="131"/>
      <c r="B31" s="132"/>
      <c r="C31" s="132"/>
      <c r="D31" s="132"/>
      <c r="E31" s="133"/>
    </row>
    <row r="32" spans="1:9" x14ac:dyDescent="0.2">
      <c r="A32" s="131"/>
      <c r="B32" s="132"/>
      <c r="C32" s="132"/>
      <c r="D32" s="132"/>
      <c r="E32" s="133"/>
    </row>
    <row r="33" spans="1:7" ht="15.75" x14ac:dyDescent="0.25">
      <c r="A33" s="1745" t="s">
        <v>1165</v>
      </c>
      <c r="B33" s="1745"/>
      <c r="C33" s="1745"/>
      <c r="D33" s="1745"/>
      <c r="E33" s="1745"/>
    </row>
    <row r="34" spans="1:7" x14ac:dyDescent="0.2">
      <c r="A34" s="131"/>
      <c r="B34" s="132"/>
      <c r="C34" s="132"/>
      <c r="D34" s="132"/>
      <c r="E34" s="133"/>
    </row>
    <row r="35" spans="1:7" ht="13.5" thickBot="1" x14ac:dyDescent="0.25">
      <c r="B35" s="134"/>
      <c r="C35" s="134"/>
      <c r="D35" s="134"/>
      <c r="E35" s="99" t="s">
        <v>70</v>
      </c>
    </row>
    <row r="36" spans="1:7" ht="34.5" thickBot="1" x14ac:dyDescent="0.25">
      <c r="A36" s="135" t="s">
        <v>76</v>
      </c>
      <c r="B36" s="136" t="s">
        <v>1167</v>
      </c>
      <c r="C36" s="137" t="s">
        <v>1168</v>
      </c>
      <c r="D36" s="138" t="s">
        <v>1169</v>
      </c>
      <c r="E36" s="139" t="s">
        <v>77</v>
      </c>
    </row>
    <row r="37" spans="1:7" ht="13.5" thickBot="1" x14ac:dyDescent="0.25">
      <c r="A37" s="140" t="s">
        <v>1166</v>
      </c>
      <c r="B37" s="141">
        <f>D13</f>
        <v>21907.277410000002</v>
      </c>
      <c r="C37" s="142">
        <f>D30</f>
        <v>7342.5382499999996</v>
      </c>
      <c r="D37" s="142">
        <f>+D13-D30</f>
        <v>14564.739160000003</v>
      </c>
      <c r="E37" s="143" t="s">
        <v>271</v>
      </c>
      <c r="G37" s="58"/>
    </row>
    <row r="38" spans="1:7" ht="14.25" customHeight="1" x14ac:dyDescent="0.2">
      <c r="E38" s="144"/>
    </row>
    <row r="39" spans="1:7" ht="39.75" customHeight="1" x14ac:dyDescent="0.2">
      <c r="A39" s="1742" t="s">
        <v>2005</v>
      </c>
      <c r="B39" s="1742"/>
      <c r="C39" s="1742"/>
      <c r="D39" s="1742"/>
      <c r="E39" s="1742"/>
      <c r="G39" s="58"/>
    </row>
    <row r="40" spans="1:7" ht="12.75" customHeight="1" x14ac:dyDescent="0.2">
      <c r="A40" s="232"/>
      <c r="B40" s="232"/>
      <c r="C40" s="232"/>
      <c r="D40" s="232"/>
      <c r="E40" s="232"/>
    </row>
    <row r="41" spans="1:7" ht="12.75" customHeight="1" x14ac:dyDescent="0.2">
      <c r="A41" s="233"/>
      <c r="B41" s="233"/>
      <c r="C41" s="233"/>
      <c r="D41" s="233"/>
      <c r="E41" s="233"/>
    </row>
    <row r="42" spans="1:7" x14ac:dyDescent="0.2">
      <c r="A42" s="233"/>
      <c r="B42" s="233"/>
      <c r="C42" s="233"/>
      <c r="D42" s="233"/>
      <c r="E42" s="233"/>
    </row>
    <row r="43" spans="1:7" x14ac:dyDescent="0.2">
      <c r="B43" s="134"/>
    </row>
  </sheetData>
  <mergeCells count="6">
    <mergeCell ref="A39:E39"/>
    <mergeCell ref="D1:E1"/>
    <mergeCell ref="A3:E3"/>
    <mergeCell ref="A5:E5"/>
    <mergeCell ref="A16:E16"/>
    <mergeCell ref="A33:E33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E1DF0-CDD2-4A60-A48D-B5661B3F5F84}">
  <sheetPr>
    <tabColor theme="6" tint="0.59999389629810485"/>
  </sheetPr>
  <dimension ref="A1:R134"/>
  <sheetViews>
    <sheetView topLeftCell="A77" zoomScaleNormal="100" workbookViewId="0">
      <selection activeCell="F48" sqref="F48"/>
    </sheetView>
  </sheetViews>
  <sheetFormatPr defaultRowHeight="12.75" x14ac:dyDescent="0.2"/>
  <cols>
    <col min="1" max="1" width="44.140625" style="596" customWidth="1"/>
    <col min="2" max="2" width="3.7109375" style="596" customWidth="1"/>
    <col min="3" max="3" width="10.28515625" style="596" customWidth="1"/>
    <col min="4" max="4" width="10.85546875" style="596" customWidth="1"/>
    <col min="5" max="5" width="12.85546875" style="596" bestFit="1" customWidth="1"/>
    <col min="6" max="6" width="9.140625" style="596" customWidth="1"/>
    <col min="7" max="16384" width="9.140625" style="596"/>
  </cols>
  <sheetData>
    <row r="1" spans="1:6" x14ac:dyDescent="0.2">
      <c r="E1" s="1746" t="s">
        <v>736</v>
      </c>
      <c r="F1" s="1746"/>
    </row>
    <row r="3" spans="1:6" ht="18" x14ac:dyDescent="0.25">
      <c r="A3" s="1762" t="s">
        <v>318</v>
      </c>
      <c r="B3" s="1762"/>
      <c r="C3" s="1762"/>
      <c r="D3" s="1762"/>
      <c r="E3" s="1762"/>
      <c r="F3" s="1762"/>
    </row>
    <row r="5" spans="1:6" ht="15.75" x14ac:dyDescent="0.25">
      <c r="A5" s="1757" t="s">
        <v>1171</v>
      </c>
      <c r="B5" s="1757"/>
      <c r="C5" s="1757"/>
      <c r="D5" s="1757"/>
      <c r="E5" s="1757"/>
      <c r="F5" s="1757"/>
    </row>
    <row r="6" spans="1:6" ht="12.75" customHeight="1" x14ac:dyDescent="0.25">
      <c r="A6" s="597"/>
      <c r="B6" s="597"/>
      <c r="C6" s="597"/>
      <c r="D6" s="597"/>
      <c r="E6" s="597"/>
      <c r="F6" s="597"/>
    </row>
    <row r="7" spans="1:6" ht="12.75" customHeight="1" thickBot="1" x14ac:dyDescent="0.25">
      <c r="F7" s="598" t="s">
        <v>70</v>
      </c>
    </row>
    <row r="8" spans="1:6" ht="12.75" customHeight="1" thickBot="1" x14ac:dyDescent="0.25">
      <c r="A8" s="599" t="s">
        <v>71</v>
      </c>
      <c r="B8" s="1763" t="s">
        <v>952</v>
      </c>
      <c r="C8" s="1764"/>
      <c r="D8" s="600" t="s">
        <v>953</v>
      </c>
      <c r="E8" s="600" t="s">
        <v>72</v>
      </c>
      <c r="F8" s="601" t="s">
        <v>73</v>
      </c>
    </row>
    <row r="9" spans="1:6" ht="12.75" customHeight="1" x14ac:dyDescent="0.2">
      <c r="A9" s="602" t="s">
        <v>1178</v>
      </c>
      <c r="B9" s="1760">
        <v>0</v>
      </c>
      <c r="C9" s="1761"/>
      <c r="D9" s="603">
        <v>58463.077870000001</v>
      </c>
      <c r="E9" s="604">
        <f>D9</f>
        <v>58463.077870000001</v>
      </c>
      <c r="F9" s="605">
        <f>E9/D9</f>
        <v>1</v>
      </c>
    </row>
    <row r="10" spans="1:6" ht="12.75" customHeight="1" x14ac:dyDescent="0.2">
      <c r="A10" s="606" t="s">
        <v>1179</v>
      </c>
      <c r="B10" s="1753">
        <v>110820</v>
      </c>
      <c r="C10" s="1765"/>
      <c r="D10" s="906">
        <f>110820+8000+1809.968</f>
        <v>120629.96799999999</v>
      </c>
      <c r="E10" s="607">
        <f>D10</f>
        <v>120629.96799999999</v>
      </c>
      <c r="F10" s="605">
        <f>E10/D10</f>
        <v>1</v>
      </c>
    </row>
    <row r="11" spans="1:6" ht="12.75" customHeight="1" x14ac:dyDescent="0.2">
      <c r="A11" s="606" t="s">
        <v>2036</v>
      </c>
      <c r="B11" s="1753">
        <v>0</v>
      </c>
      <c r="C11" s="1765"/>
      <c r="D11" s="607">
        <v>634.7432</v>
      </c>
      <c r="E11" s="607">
        <f>2681.71151</f>
        <v>2681.7115100000001</v>
      </c>
      <c r="F11" s="605">
        <f>E11/D11</f>
        <v>4.224876312184203</v>
      </c>
    </row>
    <row r="12" spans="1:6" ht="12.75" customHeight="1" thickBot="1" x14ac:dyDescent="0.25">
      <c r="A12" s="606" t="s">
        <v>74</v>
      </c>
      <c r="B12" s="1766">
        <v>0</v>
      </c>
      <c r="C12" s="1767"/>
      <c r="D12" s="607">
        <v>0</v>
      </c>
      <c r="E12" s="607">
        <v>0</v>
      </c>
      <c r="F12" s="608" t="s">
        <v>75</v>
      </c>
    </row>
    <row r="13" spans="1:6" ht="12.75" customHeight="1" thickBot="1" x14ac:dyDescent="0.25">
      <c r="A13" s="609" t="s">
        <v>1177</v>
      </c>
      <c r="B13" s="1755">
        <f>SUM(B9:C12)</f>
        <v>110820</v>
      </c>
      <c r="C13" s="1756"/>
      <c r="D13" s="610">
        <f>SUM(D9:D12)</f>
        <v>179727.78907</v>
      </c>
      <c r="E13" s="611">
        <f>SUM(E9:E12)</f>
        <v>181774.75738</v>
      </c>
      <c r="F13" s="612">
        <f>E13/D13</f>
        <v>1.011389269965385</v>
      </c>
    </row>
    <row r="14" spans="1:6" x14ac:dyDescent="0.2">
      <c r="A14" s="613"/>
      <c r="B14" s="613"/>
      <c r="C14" s="614"/>
      <c r="D14" s="614"/>
      <c r="E14" s="614"/>
      <c r="F14" s="615"/>
    </row>
    <row r="15" spans="1:6" x14ac:dyDescent="0.2">
      <c r="A15" s="613"/>
      <c r="B15" s="613"/>
      <c r="C15" s="614"/>
      <c r="D15" s="614"/>
      <c r="E15" s="614"/>
      <c r="F15" s="615"/>
    </row>
    <row r="16" spans="1:6" ht="15.75" x14ac:dyDescent="0.25">
      <c r="A16" s="1757" t="s">
        <v>1172</v>
      </c>
      <c r="B16" s="1757"/>
      <c r="C16" s="1757"/>
      <c r="D16" s="1757"/>
      <c r="E16" s="1757"/>
      <c r="F16" s="1757"/>
    </row>
    <row r="17" spans="1:18" ht="12.75" customHeight="1" x14ac:dyDescent="0.25">
      <c r="A17" s="597"/>
      <c r="B17" s="597"/>
      <c r="C17" s="597"/>
      <c r="D17" s="597"/>
      <c r="E17" s="597"/>
      <c r="F17" s="597"/>
      <c r="H17" s="613"/>
      <c r="I17" s="613"/>
      <c r="J17" s="613"/>
      <c r="K17" s="613"/>
      <c r="L17" s="613"/>
      <c r="M17" s="613"/>
      <c r="N17" s="613"/>
      <c r="O17" s="613"/>
      <c r="P17" s="613"/>
      <c r="Q17" s="613"/>
      <c r="R17" s="613"/>
    </row>
    <row r="18" spans="1:18" ht="12.75" customHeight="1" thickBot="1" x14ac:dyDescent="0.3">
      <c r="A18" s="597"/>
      <c r="B18" s="597"/>
      <c r="C18" s="597"/>
      <c r="D18" s="597"/>
      <c r="E18" s="597"/>
      <c r="F18" s="598" t="s">
        <v>70</v>
      </c>
      <c r="H18" s="613"/>
      <c r="I18" s="613"/>
      <c r="J18" s="613"/>
      <c r="K18" s="613"/>
      <c r="L18" s="613"/>
      <c r="M18" s="613"/>
      <c r="N18" s="613"/>
      <c r="O18" s="613"/>
      <c r="P18" s="613"/>
      <c r="Q18" s="613"/>
      <c r="R18" s="613"/>
    </row>
    <row r="19" spans="1:18" ht="12.75" customHeight="1" thickBot="1" x14ac:dyDescent="0.25">
      <c r="A19" s="599" t="s">
        <v>71</v>
      </c>
      <c r="B19" s="1763" t="s">
        <v>952</v>
      </c>
      <c r="C19" s="1764"/>
      <c r="D19" s="600" t="s">
        <v>953</v>
      </c>
      <c r="E19" s="600" t="s">
        <v>72</v>
      </c>
      <c r="F19" s="601" t="s">
        <v>73</v>
      </c>
      <c r="H19" s="613"/>
      <c r="I19" s="613"/>
      <c r="J19" s="613"/>
      <c r="K19" s="613"/>
      <c r="L19" s="613"/>
      <c r="M19" s="613"/>
      <c r="N19" s="613"/>
      <c r="O19" s="613"/>
      <c r="P19" s="613"/>
      <c r="Q19" s="613"/>
      <c r="R19" s="613"/>
    </row>
    <row r="20" spans="1:18" ht="12.75" customHeight="1" x14ac:dyDescent="0.2">
      <c r="A20" s="616" t="s">
        <v>272</v>
      </c>
      <c r="B20" s="1760">
        <v>14800</v>
      </c>
      <c r="C20" s="1761"/>
      <c r="D20" s="617">
        <v>16935.870149999999</v>
      </c>
      <c r="E20" s="617">
        <v>15606.786609999999</v>
      </c>
      <c r="F20" s="618">
        <f t="shared" ref="F20:F29" si="0">E20/D20</f>
        <v>0.92152257142807625</v>
      </c>
      <c r="H20" s="613"/>
      <c r="I20" s="613"/>
      <c r="J20" s="613"/>
      <c r="K20" s="613"/>
      <c r="L20" s="613"/>
      <c r="M20" s="613"/>
      <c r="N20" s="613"/>
      <c r="O20" s="613"/>
      <c r="P20" s="613"/>
      <c r="Q20" s="613"/>
      <c r="R20" s="613"/>
    </row>
    <row r="21" spans="1:18" ht="12.75" customHeight="1" x14ac:dyDescent="0.2">
      <c r="A21" s="619" t="s">
        <v>279</v>
      </c>
      <c r="B21" s="1753">
        <v>32220</v>
      </c>
      <c r="C21" s="1754"/>
      <c r="D21" s="607">
        <v>40145.337520000001</v>
      </c>
      <c r="E21" s="607">
        <v>35183.214260000001</v>
      </c>
      <c r="F21" s="618">
        <f>E21/D21</f>
        <v>0.8763960258765312</v>
      </c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</row>
    <row r="22" spans="1:18" ht="12.75" customHeight="1" x14ac:dyDescent="0.2">
      <c r="A22" s="619" t="s">
        <v>799</v>
      </c>
      <c r="B22" s="1753">
        <v>0</v>
      </c>
      <c r="C22" s="1754"/>
      <c r="D22" s="607">
        <v>0</v>
      </c>
      <c r="E22" s="607">
        <v>0</v>
      </c>
      <c r="F22" s="620" t="s">
        <v>75</v>
      </c>
      <c r="H22" s="613"/>
      <c r="I22" s="613"/>
      <c r="J22" s="613"/>
      <c r="K22" s="613"/>
      <c r="L22" s="613"/>
      <c r="M22" s="613"/>
      <c r="N22" s="613"/>
      <c r="O22" s="613"/>
      <c r="P22" s="613"/>
      <c r="Q22" s="613"/>
      <c r="R22" s="613"/>
    </row>
    <row r="23" spans="1:18" ht="12.75" customHeight="1" x14ac:dyDescent="0.2">
      <c r="A23" s="606" t="s">
        <v>273</v>
      </c>
      <c r="B23" s="1753">
        <v>23980</v>
      </c>
      <c r="C23" s="1754"/>
      <c r="D23" s="607">
        <v>36507.690729999995</v>
      </c>
      <c r="E23" s="607">
        <v>32839.593000000001</v>
      </c>
      <c r="F23" s="618">
        <f t="shared" si="0"/>
        <v>0.89952534228669367</v>
      </c>
      <c r="H23" s="613"/>
      <c r="I23" s="613"/>
      <c r="J23" s="613"/>
      <c r="K23" s="613"/>
      <c r="L23" s="613"/>
      <c r="M23" s="613"/>
      <c r="N23" s="613"/>
      <c r="O23" s="613"/>
      <c r="P23" s="613"/>
      <c r="Q23" s="613"/>
      <c r="R23" s="613"/>
    </row>
    <row r="24" spans="1:18" ht="12.75" customHeight="1" x14ac:dyDescent="0.2">
      <c r="A24" s="606" t="s">
        <v>221</v>
      </c>
      <c r="B24" s="1753">
        <v>1000</v>
      </c>
      <c r="C24" s="1754"/>
      <c r="D24" s="607">
        <v>1093.4539600000001</v>
      </c>
      <c r="E24" s="607">
        <v>1093</v>
      </c>
      <c r="F24" s="618">
        <f t="shared" si="0"/>
        <v>0.99958483848739266</v>
      </c>
      <c r="H24" s="613"/>
      <c r="I24" s="613"/>
      <c r="J24" s="613"/>
      <c r="K24" s="613"/>
      <c r="L24" s="613"/>
      <c r="M24" s="613"/>
      <c r="N24" s="613"/>
      <c r="O24" s="613"/>
      <c r="P24" s="613"/>
      <c r="Q24" s="613"/>
      <c r="R24" s="613"/>
    </row>
    <row r="25" spans="1:18" ht="12.75" customHeight="1" x14ac:dyDescent="0.2">
      <c r="A25" s="606" t="s">
        <v>274</v>
      </c>
      <c r="B25" s="1753">
        <v>6600</v>
      </c>
      <c r="C25" s="1754"/>
      <c r="D25" s="607">
        <v>25489.986489999999</v>
      </c>
      <c r="E25" s="607">
        <v>2585.9250000000002</v>
      </c>
      <c r="F25" s="618">
        <f t="shared" si="0"/>
        <v>0.10144866106596356</v>
      </c>
      <c r="H25" s="613"/>
      <c r="I25" s="613"/>
      <c r="J25" s="613"/>
      <c r="K25" s="613"/>
      <c r="L25" s="613"/>
      <c r="M25" s="613"/>
      <c r="N25" s="613"/>
      <c r="O25" s="613"/>
      <c r="P25" s="613"/>
      <c r="Q25" s="613"/>
      <c r="R25" s="613"/>
    </row>
    <row r="26" spans="1:18" ht="12.75" customHeight="1" x14ac:dyDescent="0.2">
      <c r="A26" s="606" t="s">
        <v>275</v>
      </c>
      <c r="B26" s="1753">
        <v>15000</v>
      </c>
      <c r="C26" s="1754"/>
      <c r="D26" s="607">
        <v>23551.06681</v>
      </c>
      <c r="E26" s="607">
        <v>12531.629489999999</v>
      </c>
      <c r="F26" s="618">
        <f t="shared" si="0"/>
        <v>0.53210453654179923</v>
      </c>
      <c r="H26" s="613"/>
      <c r="I26" s="613"/>
      <c r="J26" s="613"/>
      <c r="K26" s="613"/>
      <c r="L26" s="613"/>
      <c r="M26" s="613"/>
      <c r="N26" s="613"/>
      <c r="O26" s="613"/>
      <c r="P26" s="613"/>
      <c r="Q26" s="613"/>
      <c r="R26" s="613"/>
    </row>
    <row r="27" spans="1:18" ht="12.75" customHeight="1" x14ac:dyDescent="0.2">
      <c r="A27" s="606" t="s">
        <v>276</v>
      </c>
      <c r="B27" s="1753">
        <v>15320</v>
      </c>
      <c r="C27" s="1754"/>
      <c r="D27" s="607">
        <v>32919.002359999999</v>
      </c>
      <c r="E27" s="607">
        <v>17262.41201</v>
      </c>
      <c r="F27" s="618">
        <f t="shared" si="0"/>
        <v>0.52439049705150298</v>
      </c>
      <c r="H27" s="613"/>
      <c r="I27" s="613"/>
      <c r="J27" s="613"/>
      <c r="K27" s="613"/>
      <c r="L27" s="613"/>
      <c r="M27" s="613"/>
      <c r="N27" s="613"/>
      <c r="O27" s="613"/>
      <c r="P27" s="613"/>
      <c r="Q27" s="613"/>
      <c r="R27" s="613"/>
    </row>
    <row r="28" spans="1:18" ht="12.75" customHeight="1" thickBot="1" x14ac:dyDescent="0.25">
      <c r="A28" s="606" t="s">
        <v>277</v>
      </c>
      <c r="B28" s="1753">
        <v>1900</v>
      </c>
      <c r="C28" s="1754"/>
      <c r="D28" s="607">
        <v>3085.3788</v>
      </c>
      <c r="E28" s="607">
        <v>1448.92066</v>
      </c>
      <c r="F28" s="605">
        <f t="shared" si="0"/>
        <v>0.46960867819536456</v>
      </c>
      <c r="H28" s="613"/>
      <c r="I28" s="613"/>
      <c r="J28" s="613"/>
      <c r="K28" s="613"/>
      <c r="L28" s="613"/>
      <c r="M28" s="613"/>
      <c r="N28" s="613"/>
      <c r="O28" s="613"/>
      <c r="P28" s="613"/>
      <c r="Q28" s="613"/>
      <c r="R28" s="613"/>
    </row>
    <row r="29" spans="1:18" ht="12.75" customHeight="1" thickBot="1" x14ac:dyDescent="0.25">
      <c r="A29" s="609" t="s">
        <v>1176</v>
      </c>
      <c r="B29" s="1755">
        <f>SUM(B20:C28)</f>
        <v>110820</v>
      </c>
      <c r="C29" s="1756"/>
      <c r="D29" s="611">
        <f>SUM(D20:D28)</f>
        <v>179727.78681999998</v>
      </c>
      <c r="E29" s="611">
        <f>SUM(E20:E28)</f>
        <v>118551.48103000002</v>
      </c>
      <c r="F29" s="612">
        <f t="shared" si="0"/>
        <v>0.65961687465016794</v>
      </c>
      <c r="H29" s="613"/>
      <c r="I29" s="613"/>
      <c r="J29" s="613"/>
      <c r="K29" s="613"/>
      <c r="L29" s="613"/>
      <c r="M29" s="613"/>
      <c r="N29" s="613"/>
      <c r="O29" s="613"/>
      <c r="P29" s="613"/>
      <c r="Q29" s="613"/>
      <c r="R29" s="613"/>
    </row>
    <row r="30" spans="1:18" x14ac:dyDescent="0.2">
      <c r="A30" s="621"/>
      <c r="B30" s="621"/>
      <c r="C30" s="622"/>
      <c r="D30" s="622"/>
      <c r="E30" s="622"/>
      <c r="F30" s="623"/>
      <c r="H30" s="613"/>
      <c r="I30" s="613"/>
      <c r="J30" s="613"/>
      <c r="K30" s="613"/>
      <c r="L30" s="613"/>
      <c r="M30" s="613"/>
      <c r="N30" s="613"/>
      <c r="O30" s="613"/>
      <c r="P30" s="613"/>
      <c r="Q30" s="613"/>
      <c r="R30" s="613"/>
    </row>
    <row r="31" spans="1:18" x14ac:dyDescent="0.2">
      <c r="A31" s="621"/>
      <c r="B31" s="621"/>
      <c r="C31" s="622"/>
      <c r="D31" s="622"/>
      <c r="E31" s="622"/>
      <c r="F31" s="623"/>
      <c r="H31" s="613"/>
      <c r="I31" s="613"/>
      <c r="J31" s="613"/>
      <c r="K31" s="613"/>
      <c r="L31" s="613"/>
      <c r="M31" s="613"/>
      <c r="N31" s="613"/>
      <c r="O31" s="613"/>
      <c r="P31" s="613"/>
      <c r="Q31" s="613"/>
      <c r="R31" s="613"/>
    </row>
    <row r="32" spans="1:18" ht="15.75" x14ac:dyDescent="0.25">
      <c r="A32" s="1757" t="s">
        <v>1173</v>
      </c>
      <c r="B32" s="1757"/>
      <c r="C32" s="1757"/>
      <c r="D32" s="1757"/>
      <c r="E32" s="1757"/>
      <c r="F32" s="1757"/>
      <c r="H32" s="613"/>
      <c r="I32" s="613"/>
      <c r="J32" s="613"/>
      <c r="K32" s="613"/>
      <c r="L32" s="613"/>
      <c r="M32" s="613"/>
      <c r="N32" s="613"/>
      <c r="O32" s="613"/>
      <c r="P32" s="613"/>
      <c r="Q32" s="613"/>
      <c r="R32" s="613"/>
    </row>
    <row r="33" spans="1:18" ht="12.75" customHeight="1" x14ac:dyDescent="0.2">
      <c r="A33" s="621"/>
      <c r="B33" s="621"/>
      <c r="C33" s="622"/>
      <c r="D33" s="622"/>
      <c r="E33" s="622"/>
      <c r="F33" s="623"/>
      <c r="H33" s="613"/>
      <c r="I33" s="613"/>
      <c r="J33" s="613"/>
      <c r="K33" s="613"/>
      <c r="L33" s="613"/>
      <c r="M33" s="613"/>
      <c r="N33" s="613"/>
      <c r="O33" s="613"/>
      <c r="P33" s="613"/>
      <c r="Q33" s="613"/>
      <c r="R33" s="613"/>
    </row>
    <row r="34" spans="1:18" ht="12.75" customHeight="1" thickBot="1" x14ac:dyDescent="0.25">
      <c r="C34" s="624"/>
      <c r="D34" s="624"/>
      <c r="E34" s="624"/>
      <c r="F34" s="598" t="s">
        <v>70</v>
      </c>
    </row>
    <row r="35" spans="1:18" ht="35.25" customHeight="1" thickBot="1" x14ac:dyDescent="0.25">
      <c r="A35" s="625" t="s">
        <v>76</v>
      </c>
      <c r="B35" s="1758" t="s">
        <v>1167</v>
      </c>
      <c r="C35" s="1759"/>
      <c r="D35" s="626" t="s">
        <v>1168</v>
      </c>
      <c r="E35" s="627" t="s">
        <v>1174</v>
      </c>
      <c r="F35" s="628" t="s">
        <v>77</v>
      </c>
    </row>
    <row r="36" spans="1:18" ht="12.75" customHeight="1" thickBot="1" x14ac:dyDescent="0.25">
      <c r="A36" s="629" t="s">
        <v>1175</v>
      </c>
      <c r="B36" s="1751">
        <f>E13</f>
        <v>181774.75738</v>
      </c>
      <c r="C36" s="1752"/>
      <c r="D36" s="630">
        <f>E29</f>
        <v>118551.48103000002</v>
      </c>
      <c r="E36" s="630">
        <f>+E13-E29</f>
        <v>63223.276349999971</v>
      </c>
      <c r="F36" s="631" t="s">
        <v>271</v>
      </c>
    </row>
    <row r="38" spans="1:18" ht="39.75" customHeight="1" x14ac:dyDescent="0.2">
      <c r="A38" s="1750" t="s">
        <v>2037</v>
      </c>
      <c r="B38" s="1750"/>
      <c r="C38" s="1750"/>
      <c r="D38" s="1750"/>
      <c r="E38" s="1750"/>
      <c r="F38" s="1750"/>
    </row>
    <row r="39" spans="1:18" ht="26.25" customHeight="1" x14ac:dyDescent="0.2">
      <c r="A39" s="1749"/>
      <c r="B39" s="1749"/>
      <c r="C39" s="1749"/>
      <c r="D39" s="1749"/>
      <c r="E39" s="1749"/>
    </row>
    <row r="56" spans="1:6" ht="12.75" customHeight="1" x14ac:dyDescent="0.2">
      <c r="A56" s="632"/>
      <c r="B56" s="632"/>
      <c r="C56" s="632"/>
      <c r="D56" s="632"/>
      <c r="E56" s="1746" t="s">
        <v>735</v>
      </c>
      <c r="F56" s="1746"/>
    </row>
    <row r="57" spans="1:6" ht="18.75" customHeight="1" x14ac:dyDescent="0.2">
      <c r="A57" s="1747" t="s">
        <v>318</v>
      </c>
      <c r="B57" s="1747"/>
      <c r="C57" s="1747"/>
      <c r="D57" s="1747"/>
      <c r="E57" s="1747"/>
      <c r="F57" s="1747"/>
    </row>
    <row r="58" spans="1:6" ht="11.25" customHeight="1" x14ac:dyDescent="0.2">
      <c r="A58" s="632"/>
      <c r="B58" s="632"/>
      <c r="C58" s="632"/>
      <c r="D58" s="632"/>
      <c r="E58" s="632"/>
      <c r="F58" s="632"/>
    </row>
    <row r="59" spans="1:6" ht="15.75" customHeight="1" x14ac:dyDescent="0.2">
      <c r="A59" s="1748" t="s">
        <v>1172</v>
      </c>
      <c r="B59" s="1748"/>
      <c r="C59" s="1748"/>
      <c r="D59" s="1748"/>
      <c r="E59" s="1748"/>
      <c r="F59" s="1748"/>
    </row>
    <row r="60" spans="1:6" ht="12" customHeight="1" thickBot="1" x14ac:dyDescent="0.25">
      <c r="A60" s="632"/>
      <c r="B60" s="632"/>
      <c r="C60" s="632"/>
      <c r="D60" s="632"/>
      <c r="E60" s="632"/>
      <c r="F60" s="598" t="s">
        <v>70</v>
      </c>
    </row>
    <row r="61" spans="1:6" ht="12.75" customHeight="1" thickBot="1" x14ac:dyDescent="0.25">
      <c r="A61" s="633" t="s">
        <v>319</v>
      </c>
      <c r="B61" s="634" t="s">
        <v>27</v>
      </c>
      <c r="C61" s="635" t="s">
        <v>952</v>
      </c>
      <c r="D61" s="600" t="s">
        <v>953</v>
      </c>
      <c r="E61" s="600" t="s">
        <v>72</v>
      </c>
      <c r="F61" s="601" t="s">
        <v>73</v>
      </c>
    </row>
    <row r="62" spans="1:6" ht="12.75" customHeight="1" x14ac:dyDescent="0.2">
      <c r="A62" s="636" t="s">
        <v>320</v>
      </c>
      <c r="B62" s="637"/>
      <c r="C62" s="638">
        <f>SUM(C63:C66)</f>
        <v>14800</v>
      </c>
      <c r="D62" s="639">
        <f>SUM(D63:D66)</f>
        <v>16935.87</v>
      </c>
      <c r="E62" s="639">
        <f>SUM(E63:E66)</f>
        <v>15606.786610000001</v>
      </c>
      <c r="F62" s="640">
        <f t="shared" ref="F62:F75" si="1">E62/D62</f>
        <v>0.92152257958994732</v>
      </c>
    </row>
    <row r="63" spans="1:6" ht="12.75" customHeight="1" x14ac:dyDescent="0.2">
      <c r="A63" s="641" t="s">
        <v>321</v>
      </c>
      <c r="B63" s="642" t="s">
        <v>11</v>
      </c>
      <c r="C63" s="643">
        <v>12950</v>
      </c>
      <c r="D63" s="644">
        <v>14474.02</v>
      </c>
      <c r="E63" s="644">
        <v>13562.718430000001</v>
      </c>
      <c r="F63" s="645">
        <f t="shared" si="1"/>
        <v>0.93703880677241014</v>
      </c>
    </row>
    <row r="64" spans="1:6" ht="12.75" customHeight="1" x14ac:dyDescent="0.2">
      <c r="A64" s="646" t="s">
        <v>322</v>
      </c>
      <c r="B64" s="642" t="s">
        <v>11</v>
      </c>
      <c r="C64" s="643">
        <v>1000</v>
      </c>
      <c r="D64" s="644">
        <v>1386.5</v>
      </c>
      <c r="E64" s="644">
        <v>1299.4681800000001</v>
      </c>
      <c r="F64" s="645">
        <f t="shared" si="1"/>
        <v>0.93722912369275158</v>
      </c>
    </row>
    <row r="65" spans="1:6" ht="12.75" customHeight="1" x14ac:dyDescent="0.2">
      <c r="A65" s="646" t="s">
        <v>661</v>
      </c>
      <c r="B65" s="642" t="s">
        <v>11</v>
      </c>
      <c r="C65" s="643">
        <v>800</v>
      </c>
      <c r="D65" s="644">
        <v>880</v>
      </c>
      <c r="E65" s="644">
        <v>700</v>
      </c>
      <c r="F65" s="645">
        <f t="shared" si="1"/>
        <v>0.79545454545454541</v>
      </c>
    </row>
    <row r="66" spans="1:6" ht="12.75" customHeight="1" thickBot="1" x14ac:dyDescent="0.25">
      <c r="A66" s="646" t="s">
        <v>662</v>
      </c>
      <c r="B66" s="642" t="s">
        <v>11</v>
      </c>
      <c r="C66" s="643">
        <v>50</v>
      </c>
      <c r="D66" s="644">
        <v>195.35</v>
      </c>
      <c r="E66" s="644">
        <v>44.6</v>
      </c>
      <c r="F66" s="645">
        <f t="shared" si="1"/>
        <v>0.2283081648323522</v>
      </c>
    </row>
    <row r="67" spans="1:6" ht="12.75" customHeight="1" x14ac:dyDescent="0.2">
      <c r="A67" s="647" t="s">
        <v>323</v>
      </c>
      <c r="B67" s="648"/>
      <c r="C67" s="666">
        <f>SUM(C68:C73)</f>
        <v>32220</v>
      </c>
      <c r="D67" s="639">
        <f t="shared" ref="D67:E67" si="2">SUM(D68:D73)</f>
        <v>40145.33</v>
      </c>
      <c r="E67" s="908">
        <f t="shared" si="2"/>
        <v>35183.214260000001</v>
      </c>
      <c r="F67" s="640">
        <f t="shared" si="1"/>
        <v>0.876396190042528</v>
      </c>
    </row>
    <row r="68" spans="1:6" ht="12.75" customHeight="1" x14ac:dyDescent="0.2">
      <c r="A68" s="641" t="s">
        <v>324</v>
      </c>
      <c r="B68" s="642" t="s">
        <v>16</v>
      </c>
      <c r="C68" s="643">
        <v>25200</v>
      </c>
      <c r="D68" s="644">
        <v>30633.88</v>
      </c>
      <c r="E68" s="644">
        <v>28141.84145</v>
      </c>
      <c r="F68" s="645">
        <f t="shared" si="1"/>
        <v>0.9186509005715241</v>
      </c>
    </row>
    <row r="69" spans="1:6" ht="12.75" customHeight="1" x14ac:dyDescent="0.2">
      <c r="A69" s="641" t="s">
        <v>325</v>
      </c>
      <c r="B69" s="642" t="s">
        <v>16</v>
      </c>
      <c r="C69" s="643">
        <v>2700</v>
      </c>
      <c r="D69" s="644">
        <v>3297.23</v>
      </c>
      <c r="E69" s="644">
        <v>2831.02538</v>
      </c>
      <c r="F69" s="645">
        <f t="shared" si="1"/>
        <v>0.85860718845819062</v>
      </c>
    </row>
    <row r="70" spans="1:6" ht="12.75" customHeight="1" x14ac:dyDescent="0.2">
      <c r="A70" s="641" t="s">
        <v>326</v>
      </c>
      <c r="B70" s="642" t="s">
        <v>16</v>
      </c>
      <c r="C70" s="643">
        <v>1400</v>
      </c>
      <c r="D70" s="649">
        <v>1755.39</v>
      </c>
      <c r="E70" s="649">
        <v>1486.79883</v>
      </c>
      <c r="F70" s="650">
        <f t="shared" si="1"/>
        <v>0.84699060037940277</v>
      </c>
    </row>
    <row r="71" spans="1:6" ht="12.75" customHeight="1" x14ac:dyDescent="0.2">
      <c r="A71" s="651" t="s">
        <v>372</v>
      </c>
      <c r="B71" s="652" t="s">
        <v>16</v>
      </c>
      <c r="C71" s="643">
        <v>600</v>
      </c>
      <c r="D71" s="649">
        <v>763.67</v>
      </c>
      <c r="E71" s="649">
        <v>695.90260000000001</v>
      </c>
      <c r="F71" s="650">
        <f t="shared" si="1"/>
        <v>0.91126088493721114</v>
      </c>
    </row>
    <row r="72" spans="1:6" ht="12.75" customHeight="1" x14ac:dyDescent="0.2">
      <c r="A72" s="641" t="s">
        <v>373</v>
      </c>
      <c r="B72" s="642" t="s">
        <v>16</v>
      </c>
      <c r="C72" s="643">
        <v>2000</v>
      </c>
      <c r="D72" s="644">
        <v>2200.0100000000002</v>
      </c>
      <c r="E72" s="644">
        <v>1999.9960000000001</v>
      </c>
      <c r="F72" s="645">
        <f t="shared" si="1"/>
        <v>0.90908495870473316</v>
      </c>
    </row>
    <row r="73" spans="1:6" ht="12.75" customHeight="1" thickBot="1" x14ac:dyDescent="0.25">
      <c r="A73" s="653" t="s">
        <v>1182</v>
      </c>
      <c r="B73" s="654" t="s">
        <v>16</v>
      </c>
      <c r="C73" s="907">
        <v>320</v>
      </c>
      <c r="D73" s="656">
        <v>1495.15</v>
      </c>
      <c r="E73" s="656">
        <v>27.65</v>
      </c>
      <c r="F73" s="657">
        <f t="shared" si="1"/>
        <v>1.8493127779821421E-2</v>
      </c>
    </row>
    <row r="74" spans="1:6" ht="12.75" customHeight="1" x14ac:dyDescent="0.2">
      <c r="A74" s="636" t="s">
        <v>328</v>
      </c>
      <c r="B74" s="637"/>
      <c r="C74" s="638">
        <f>SUM(C75:C92)</f>
        <v>23980</v>
      </c>
      <c r="D74" s="639">
        <f>SUM(D75:D92)</f>
        <v>36507.700000000004</v>
      </c>
      <c r="E74" s="639">
        <f>SUM(E75:E92)</f>
        <v>32839.593000000001</v>
      </c>
      <c r="F74" s="640">
        <f t="shared" si="1"/>
        <v>0.89952511388008549</v>
      </c>
    </row>
    <row r="75" spans="1:6" ht="12.75" customHeight="1" x14ac:dyDescent="0.2">
      <c r="A75" s="651" t="s">
        <v>329</v>
      </c>
      <c r="B75" s="652" t="s">
        <v>8</v>
      </c>
      <c r="C75" s="658">
        <v>2010</v>
      </c>
      <c r="D75" s="649">
        <v>2578</v>
      </c>
      <c r="E75" s="649">
        <v>2318</v>
      </c>
      <c r="F75" s="650">
        <f t="shared" si="1"/>
        <v>0.89914662529092315</v>
      </c>
    </row>
    <row r="76" spans="1:6" ht="12.75" customHeight="1" x14ac:dyDescent="0.2">
      <c r="A76" s="651" t="s">
        <v>330</v>
      </c>
      <c r="B76" s="652" t="s">
        <v>8</v>
      </c>
      <c r="C76" s="658">
        <v>0</v>
      </c>
      <c r="D76" s="649">
        <v>0</v>
      </c>
      <c r="E76" s="649">
        <v>0</v>
      </c>
      <c r="F76" s="620" t="s">
        <v>75</v>
      </c>
    </row>
    <row r="77" spans="1:6" ht="12.75" customHeight="1" x14ac:dyDescent="0.2">
      <c r="A77" s="651" t="s">
        <v>331</v>
      </c>
      <c r="B77" s="652" t="s">
        <v>8</v>
      </c>
      <c r="C77" s="658">
        <v>800</v>
      </c>
      <c r="D77" s="649">
        <v>695.76</v>
      </c>
      <c r="E77" s="649">
        <v>695.76</v>
      </c>
      <c r="F77" s="620" t="s">
        <v>75</v>
      </c>
    </row>
    <row r="78" spans="1:6" ht="12.75" customHeight="1" x14ac:dyDescent="0.2">
      <c r="A78" s="651" t="s">
        <v>437</v>
      </c>
      <c r="B78" s="652" t="s">
        <v>8</v>
      </c>
      <c r="C78" s="658">
        <v>0</v>
      </c>
      <c r="D78" s="649">
        <v>0</v>
      </c>
      <c r="E78" s="649">
        <v>0</v>
      </c>
      <c r="F78" s="620" t="s">
        <v>75</v>
      </c>
    </row>
    <row r="79" spans="1:6" ht="12.75" customHeight="1" x14ac:dyDescent="0.2">
      <c r="A79" s="651" t="s">
        <v>332</v>
      </c>
      <c r="B79" s="652" t="s">
        <v>8</v>
      </c>
      <c r="C79" s="658">
        <v>0</v>
      </c>
      <c r="D79" s="649">
        <v>0</v>
      </c>
      <c r="E79" s="649">
        <v>0</v>
      </c>
      <c r="F79" s="620" t="s">
        <v>75</v>
      </c>
    </row>
    <row r="80" spans="1:6" ht="12.75" customHeight="1" x14ac:dyDescent="0.2">
      <c r="A80" s="651" t="s">
        <v>333</v>
      </c>
      <c r="B80" s="652" t="s">
        <v>8</v>
      </c>
      <c r="C80" s="658">
        <v>0</v>
      </c>
      <c r="D80" s="649">
        <v>0</v>
      </c>
      <c r="E80" s="649">
        <v>0</v>
      </c>
      <c r="F80" s="620" t="s">
        <v>75</v>
      </c>
    </row>
    <row r="81" spans="1:6" ht="24" customHeight="1" x14ac:dyDescent="0.2">
      <c r="A81" s="659" t="s">
        <v>438</v>
      </c>
      <c r="B81" s="652" t="s">
        <v>8</v>
      </c>
      <c r="C81" s="658">
        <v>400</v>
      </c>
      <c r="D81" s="649">
        <v>324.10000000000002</v>
      </c>
      <c r="E81" s="649">
        <v>243.98699999999999</v>
      </c>
      <c r="F81" s="650">
        <f t="shared" ref="F81:F88" si="3">E81/D81</f>
        <v>0.75281394631286636</v>
      </c>
    </row>
    <row r="82" spans="1:6" ht="12.75" customHeight="1" x14ac:dyDescent="0.2">
      <c r="A82" s="660" t="s">
        <v>439</v>
      </c>
      <c r="B82" s="661" t="s">
        <v>8</v>
      </c>
      <c r="C82" s="662">
        <v>0</v>
      </c>
      <c r="D82" s="663">
        <v>6.4</v>
      </c>
      <c r="E82" s="663">
        <v>0</v>
      </c>
      <c r="F82" s="664">
        <f t="shared" si="3"/>
        <v>0</v>
      </c>
    </row>
    <row r="83" spans="1:6" ht="12.75" customHeight="1" x14ac:dyDescent="0.2">
      <c r="A83" s="641" t="s">
        <v>405</v>
      </c>
      <c r="B83" s="665" t="s">
        <v>8</v>
      </c>
      <c r="C83" s="658">
        <v>0</v>
      </c>
      <c r="D83" s="649">
        <v>100.42</v>
      </c>
      <c r="E83" s="649">
        <v>0</v>
      </c>
      <c r="F83" s="650">
        <f t="shared" si="3"/>
        <v>0</v>
      </c>
    </row>
    <row r="84" spans="1:6" ht="12.75" customHeight="1" x14ac:dyDescent="0.2">
      <c r="A84" s="660" t="s">
        <v>327</v>
      </c>
      <c r="B84" s="661" t="s">
        <v>8</v>
      </c>
      <c r="C84" s="662">
        <v>0</v>
      </c>
      <c r="D84" s="663">
        <v>12</v>
      </c>
      <c r="E84" s="663">
        <v>0</v>
      </c>
      <c r="F84" s="664">
        <f t="shared" si="3"/>
        <v>0</v>
      </c>
    </row>
    <row r="85" spans="1:6" ht="12.75" customHeight="1" x14ac:dyDescent="0.2">
      <c r="A85" s="641" t="s">
        <v>406</v>
      </c>
      <c r="B85" s="665" t="s">
        <v>8</v>
      </c>
      <c r="C85" s="658">
        <v>0</v>
      </c>
      <c r="D85" s="649">
        <v>0</v>
      </c>
      <c r="E85" s="649">
        <v>0</v>
      </c>
      <c r="F85" s="620" t="s">
        <v>75</v>
      </c>
    </row>
    <row r="86" spans="1:6" ht="12.75" customHeight="1" x14ac:dyDescent="0.2">
      <c r="A86" s="660" t="s">
        <v>440</v>
      </c>
      <c r="B86" s="661" t="s">
        <v>8</v>
      </c>
      <c r="C86" s="662">
        <v>0</v>
      </c>
      <c r="D86" s="663">
        <v>8</v>
      </c>
      <c r="E86" s="663">
        <v>0</v>
      </c>
      <c r="F86" s="664">
        <f t="shared" si="3"/>
        <v>0</v>
      </c>
    </row>
    <row r="87" spans="1:6" ht="12.75" customHeight="1" x14ac:dyDescent="0.2">
      <c r="A87" s="641" t="s">
        <v>407</v>
      </c>
      <c r="B87" s="665" t="s">
        <v>8</v>
      </c>
      <c r="C87" s="658">
        <v>0</v>
      </c>
      <c r="D87" s="649">
        <v>0</v>
      </c>
      <c r="E87" s="649">
        <v>0</v>
      </c>
      <c r="F87" s="620" t="s">
        <v>75</v>
      </c>
    </row>
    <row r="88" spans="1:6" ht="12.75" customHeight="1" x14ac:dyDescent="0.2">
      <c r="A88" s="660" t="s">
        <v>441</v>
      </c>
      <c r="B88" s="661" t="s">
        <v>8</v>
      </c>
      <c r="C88" s="662">
        <v>0</v>
      </c>
      <c r="D88" s="663">
        <v>11</v>
      </c>
      <c r="E88" s="663">
        <v>0</v>
      </c>
      <c r="F88" s="664">
        <f t="shared" si="3"/>
        <v>0</v>
      </c>
    </row>
    <row r="89" spans="1:6" ht="12.75" customHeight="1" x14ac:dyDescent="0.2">
      <c r="A89" s="641" t="s">
        <v>408</v>
      </c>
      <c r="B89" s="665" t="s">
        <v>8</v>
      </c>
      <c r="C89" s="658">
        <v>1500</v>
      </c>
      <c r="D89" s="649">
        <v>1509.44</v>
      </c>
      <c r="E89" s="649">
        <v>1264.838</v>
      </c>
      <c r="F89" s="620" t="s">
        <v>75</v>
      </c>
    </row>
    <row r="90" spans="1:6" ht="12.75" customHeight="1" x14ac:dyDescent="0.2">
      <c r="A90" s="641" t="s">
        <v>409</v>
      </c>
      <c r="B90" s="665" t="s">
        <v>8</v>
      </c>
      <c r="C90" s="658">
        <v>0</v>
      </c>
      <c r="D90" s="649">
        <v>0</v>
      </c>
      <c r="E90" s="649">
        <v>0</v>
      </c>
      <c r="F90" s="620" t="s">
        <v>75</v>
      </c>
    </row>
    <row r="91" spans="1:6" ht="12.75" customHeight="1" x14ac:dyDescent="0.2">
      <c r="A91" s="641" t="s">
        <v>410</v>
      </c>
      <c r="B91" s="665" t="s">
        <v>8</v>
      </c>
      <c r="C91" s="658">
        <v>0</v>
      </c>
      <c r="D91" s="649">
        <v>0</v>
      </c>
      <c r="E91" s="649">
        <v>0</v>
      </c>
      <c r="F91" s="620" t="s">
        <v>75</v>
      </c>
    </row>
    <row r="92" spans="1:6" ht="24" customHeight="1" thickBot="1" x14ac:dyDescent="0.25">
      <c r="A92" s="659" t="s">
        <v>411</v>
      </c>
      <c r="B92" s="652" t="s">
        <v>8</v>
      </c>
      <c r="C92" s="658">
        <v>19270</v>
      </c>
      <c r="D92" s="649">
        <v>31262.58</v>
      </c>
      <c r="E92" s="649">
        <v>28317.008000000002</v>
      </c>
      <c r="F92" s="650">
        <f>E92/D92</f>
        <v>0.90577962535401746</v>
      </c>
    </row>
    <row r="93" spans="1:6" ht="12.75" customHeight="1" x14ac:dyDescent="0.2">
      <c r="A93" s="636" t="s">
        <v>663</v>
      </c>
      <c r="B93" s="637"/>
      <c r="C93" s="666">
        <f>SUM(C94:C95)</f>
        <v>1000</v>
      </c>
      <c r="D93" s="667">
        <f>SUM(D94:D95)</f>
        <v>1093.45</v>
      </c>
      <c r="E93" s="639">
        <f>SUM(E94:E95)</f>
        <v>1093</v>
      </c>
      <c r="F93" s="640">
        <f>E93/D93</f>
        <v>0.99958845854863043</v>
      </c>
    </row>
    <row r="94" spans="1:6" ht="12.75" customHeight="1" x14ac:dyDescent="0.2">
      <c r="A94" s="641" t="s">
        <v>696</v>
      </c>
      <c r="B94" s="642" t="s">
        <v>10</v>
      </c>
      <c r="C94" s="643">
        <v>1000</v>
      </c>
      <c r="D94" s="644">
        <v>1093.45</v>
      </c>
      <c r="E94" s="644">
        <v>1093</v>
      </c>
      <c r="F94" s="645">
        <f>E94/D94</f>
        <v>0.99958845854863043</v>
      </c>
    </row>
    <row r="95" spans="1:6" ht="12.75" customHeight="1" thickBot="1" x14ac:dyDescent="0.25">
      <c r="A95" s="668" t="s">
        <v>664</v>
      </c>
      <c r="B95" s="652" t="s">
        <v>10</v>
      </c>
      <c r="C95" s="669">
        <v>0</v>
      </c>
      <c r="D95" s="649">
        <v>0</v>
      </c>
      <c r="E95" s="649">
        <v>0</v>
      </c>
      <c r="F95" s="620" t="s">
        <v>75</v>
      </c>
    </row>
    <row r="96" spans="1:6" ht="12.75" customHeight="1" x14ac:dyDescent="0.2">
      <c r="A96" s="636" t="s">
        <v>334</v>
      </c>
      <c r="B96" s="637"/>
      <c r="C96" s="666">
        <f>SUM(C97:C100)</f>
        <v>6600</v>
      </c>
      <c r="D96" s="667">
        <f>SUM(D97:D100)</f>
        <v>25489.980000000003</v>
      </c>
      <c r="E96" s="639">
        <f>SUM(E97:E100)</f>
        <v>2585.9250000000002</v>
      </c>
      <c r="F96" s="640">
        <f>E96/D96</f>
        <v>0.10144868689579199</v>
      </c>
    </row>
    <row r="97" spans="1:6" ht="12.75" customHeight="1" x14ac:dyDescent="0.2">
      <c r="A97" s="641" t="s">
        <v>335</v>
      </c>
      <c r="B97" s="642" t="s">
        <v>15</v>
      </c>
      <c r="C97" s="643">
        <v>4600</v>
      </c>
      <c r="D97" s="644">
        <v>14305.04</v>
      </c>
      <c r="E97" s="644">
        <v>2000</v>
      </c>
      <c r="F97" s="645">
        <f>E97/D97</f>
        <v>0.13981086386336564</v>
      </c>
    </row>
    <row r="98" spans="1:6" ht="24" customHeight="1" x14ac:dyDescent="0.2">
      <c r="A98" s="668" t="s">
        <v>336</v>
      </c>
      <c r="B98" s="652" t="s">
        <v>15</v>
      </c>
      <c r="C98" s="669">
        <v>0</v>
      </c>
      <c r="D98" s="649">
        <v>0</v>
      </c>
      <c r="E98" s="649">
        <v>0</v>
      </c>
      <c r="F98" s="620" t="s">
        <v>75</v>
      </c>
    </row>
    <row r="99" spans="1:6" ht="12.75" customHeight="1" x14ac:dyDescent="0.2">
      <c r="A99" s="641" t="s">
        <v>337</v>
      </c>
      <c r="B99" s="642" t="s">
        <v>15</v>
      </c>
      <c r="C99" s="643">
        <v>2000</v>
      </c>
      <c r="D99" s="644">
        <v>11184.94</v>
      </c>
      <c r="E99" s="644">
        <v>585.92499999999995</v>
      </c>
      <c r="F99" s="645">
        <f>E99/D99</f>
        <v>5.2385171489520724E-2</v>
      </c>
    </row>
    <row r="100" spans="1:6" ht="12.75" customHeight="1" thickBot="1" x14ac:dyDescent="0.25">
      <c r="A100" s="653" t="s">
        <v>338</v>
      </c>
      <c r="B100" s="654" t="s">
        <v>15</v>
      </c>
      <c r="C100" s="669">
        <v>0</v>
      </c>
      <c r="D100" s="649">
        <v>0</v>
      </c>
      <c r="E100" s="649">
        <v>0</v>
      </c>
      <c r="F100" s="620" t="s">
        <v>75</v>
      </c>
    </row>
    <row r="101" spans="1:6" ht="12.75" customHeight="1" x14ac:dyDescent="0.2">
      <c r="A101" s="647" t="s">
        <v>339</v>
      </c>
      <c r="B101" s="648"/>
      <c r="C101" s="667">
        <f>SUM(C102:C111)</f>
        <v>15000</v>
      </c>
      <c r="D101" s="667">
        <f>SUM(D102:D111)</f>
        <v>23551.05</v>
      </c>
      <c r="E101" s="667">
        <f>SUM(E102:E111)</f>
        <v>12531.629499999999</v>
      </c>
      <c r="F101" s="640">
        <f t="shared" ref="F101:F111" si="4">E101/D101</f>
        <v>0.53210491676591909</v>
      </c>
    </row>
    <row r="102" spans="1:6" ht="12.75" customHeight="1" x14ac:dyDescent="0.2">
      <c r="A102" s="641" t="s">
        <v>340</v>
      </c>
      <c r="B102" s="642" t="s">
        <v>13</v>
      </c>
      <c r="C102" s="643">
        <v>2000</v>
      </c>
      <c r="D102" s="644">
        <v>2668.9</v>
      </c>
      <c r="E102" s="644">
        <v>1515.04927</v>
      </c>
      <c r="F102" s="645">
        <f t="shared" si="4"/>
        <v>0.56766805425456179</v>
      </c>
    </row>
    <row r="103" spans="1:6" ht="12.75" customHeight="1" x14ac:dyDescent="0.2">
      <c r="A103" s="641" t="s">
        <v>341</v>
      </c>
      <c r="B103" s="642" t="s">
        <v>13</v>
      </c>
      <c r="C103" s="643">
        <v>10000</v>
      </c>
      <c r="D103" s="644">
        <v>13376.32</v>
      </c>
      <c r="E103" s="644">
        <v>9525.6911899999996</v>
      </c>
      <c r="F103" s="645">
        <f t="shared" si="4"/>
        <v>0.7121309291344704</v>
      </c>
    </row>
    <row r="104" spans="1:6" ht="12.75" customHeight="1" x14ac:dyDescent="0.2">
      <c r="A104" s="641" t="s">
        <v>342</v>
      </c>
      <c r="B104" s="642" t="s">
        <v>13</v>
      </c>
      <c r="C104" s="643">
        <v>0</v>
      </c>
      <c r="D104" s="644">
        <v>250</v>
      </c>
      <c r="E104" s="644">
        <v>0</v>
      </c>
      <c r="F104" s="645">
        <f t="shared" si="4"/>
        <v>0</v>
      </c>
    </row>
    <row r="105" spans="1:6" ht="12.75" customHeight="1" x14ac:dyDescent="0.2">
      <c r="A105" s="641" t="s">
        <v>343</v>
      </c>
      <c r="B105" s="642" t="s">
        <v>13</v>
      </c>
      <c r="C105" s="643">
        <v>0</v>
      </c>
      <c r="D105" s="644">
        <v>0</v>
      </c>
      <c r="E105" s="644">
        <v>0</v>
      </c>
      <c r="F105" s="670" t="s">
        <v>75</v>
      </c>
    </row>
    <row r="106" spans="1:6" ht="12.75" customHeight="1" x14ac:dyDescent="0.2">
      <c r="A106" s="641" t="s">
        <v>442</v>
      </c>
      <c r="B106" s="642" t="s">
        <v>13</v>
      </c>
      <c r="C106" s="643">
        <v>0</v>
      </c>
      <c r="D106" s="644">
        <v>0</v>
      </c>
      <c r="E106" s="644">
        <v>0</v>
      </c>
      <c r="F106" s="670" t="s">
        <v>75</v>
      </c>
    </row>
    <row r="107" spans="1:6" ht="12.75" customHeight="1" x14ac:dyDescent="0.2">
      <c r="A107" s="641" t="s">
        <v>631</v>
      </c>
      <c r="B107" s="642" t="s">
        <v>13</v>
      </c>
      <c r="C107" s="643">
        <v>1000</v>
      </c>
      <c r="D107" s="644">
        <v>1666.04</v>
      </c>
      <c r="E107" s="644">
        <v>1001.04011</v>
      </c>
      <c r="F107" s="645">
        <f t="shared" si="4"/>
        <v>0.60084998559458358</v>
      </c>
    </row>
    <row r="108" spans="1:6" ht="12.75" customHeight="1" x14ac:dyDescent="0.2">
      <c r="A108" s="651" t="s">
        <v>710</v>
      </c>
      <c r="B108" s="642" t="s">
        <v>13</v>
      </c>
      <c r="C108" s="669">
        <v>0</v>
      </c>
      <c r="D108" s="649">
        <v>0</v>
      </c>
      <c r="E108" s="649">
        <v>0</v>
      </c>
      <c r="F108" s="670" t="s">
        <v>75</v>
      </c>
    </row>
    <row r="109" spans="1:6" ht="12.75" customHeight="1" x14ac:dyDescent="0.2">
      <c r="A109" s="641" t="s">
        <v>711</v>
      </c>
      <c r="B109" s="642" t="s">
        <v>13</v>
      </c>
      <c r="C109" s="643">
        <v>0</v>
      </c>
      <c r="D109" s="644">
        <v>0</v>
      </c>
      <c r="E109" s="644">
        <v>0</v>
      </c>
      <c r="F109" s="670" t="s">
        <v>75</v>
      </c>
    </row>
    <row r="110" spans="1:6" ht="12.75" customHeight="1" x14ac:dyDescent="0.2">
      <c r="A110" s="671" t="s">
        <v>712</v>
      </c>
      <c r="B110" s="672" t="s">
        <v>13</v>
      </c>
      <c r="C110" s="655">
        <v>0</v>
      </c>
      <c r="D110" s="673">
        <v>85.79</v>
      </c>
      <c r="E110" s="673">
        <v>80</v>
      </c>
      <c r="F110" s="674">
        <f t="shared" si="4"/>
        <v>0.93250961650542019</v>
      </c>
    </row>
    <row r="111" spans="1:6" ht="12.75" customHeight="1" thickBot="1" x14ac:dyDescent="0.25">
      <c r="A111" s="675" t="s">
        <v>800</v>
      </c>
      <c r="B111" s="676" t="s">
        <v>13</v>
      </c>
      <c r="C111" s="677">
        <v>2000</v>
      </c>
      <c r="D111" s="678">
        <v>5504</v>
      </c>
      <c r="E111" s="678">
        <v>409.84893</v>
      </c>
      <c r="F111" s="679">
        <f t="shared" si="4"/>
        <v>7.4463831758720928E-2</v>
      </c>
    </row>
    <row r="112" spans="1:6" ht="12.75" customHeight="1" x14ac:dyDescent="0.2">
      <c r="A112" s="1312"/>
      <c r="B112" s="1313"/>
      <c r="C112" s="1314"/>
      <c r="D112" s="1314"/>
      <c r="E112" s="1314"/>
      <c r="F112" s="1315"/>
    </row>
    <row r="113" spans="1:6" ht="12.75" customHeight="1" x14ac:dyDescent="0.2">
      <c r="A113" s="632"/>
      <c r="B113" s="632"/>
      <c r="C113" s="632"/>
      <c r="D113" s="632"/>
      <c r="E113" s="1746" t="s">
        <v>734</v>
      </c>
      <c r="F113" s="1746"/>
    </row>
    <row r="114" spans="1:6" ht="18.75" customHeight="1" x14ac:dyDescent="0.2">
      <c r="A114" s="1747" t="s">
        <v>318</v>
      </c>
      <c r="B114" s="1747"/>
      <c r="C114" s="1747"/>
      <c r="D114" s="1747"/>
      <c r="E114" s="1747"/>
      <c r="F114" s="1747"/>
    </row>
    <row r="115" spans="1:6" ht="11.25" customHeight="1" x14ac:dyDescent="0.2">
      <c r="A115" s="632"/>
      <c r="B115" s="632"/>
      <c r="C115" s="632"/>
      <c r="D115" s="632"/>
      <c r="E115" s="632"/>
      <c r="F115" s="632"/>
    </row>
    <row r="116" spans="1:6" ht="15.75" customHeight="1" x14ac:dyDescent="0.2">
      <c r="A116" s="1748" t="s">
        <v>1172</v>
      </c>
      <c r="B116" s="1748"/>
      <c r="C116" s="1748"/>
      <c r="D116" s="1748"/>
      <c r="E116" s="1748"/>
      <c r="F116" s="1748"/>
    </row>
    <row r="117" spans="1:6" ht="12" customHeight="1" thickBot="1" x14ac:dyDescent="0.25">
      <c r="A117" s="632"/>
      <c r="B117" s="632"/>
      <c r="C117" s="632"/>
      <c r="D117" s="632"/>
      <c r="E117" s="632"/>
      <c r="F117" s="598" t="s">
        <v>70</v>
      </c>
    </row>
    <row r="118" spans="1:6" ht="12.75" customHeight="1" thickBot="1" x14ac:dyDescent="0.25">
      <c r="A118" s="680" t="s">
        <v>319</v>
      </c>
      <c r="B118" s="599" t="s">
        <v>27</v>
      </c>
      <c r="C118" s="635" t="s">
        <v>952</v>
      </c>
      <c r="D118" s="600" t="s">
        <v>953</v>
      </c>
      <c r="E118" s="600" t="s">
        <v>72</v>
      </c>
      <c r="F118" s="601" t="s">
        <v>73</v>
      </c>
    </row>
    <row r="119" spans="1:6" ht="12.75" customHeight="1" x14ac:dyDescent="0.2">
      <c r="A119" s="681" t="s">
        <v>344</v>
      </c>
      <c r="B119" s="682"/>
      <c r="C119" s="683">
        <f>SUM(C120:C125)</f>
        <v>15320</v>
      </c>
      <c r="D119" s="684">
        <f>SUM(D120:D125)</f>
        <v>32919.009999999995</v>
      </c>
      <c r="E119" s="684">
        <f>SUM(E120:E125)</f>
        <v>17262.41201</v>
      </c>
      <c r="F119" s="685">
        <f>E119/D119</f>
        <v>0.524390375348469</v>
      </c>
    </row>
    <row r="120" spans="1:6" ht="12.75" customHeight="1" x14ac:dyDescent="0.2">
      <c r="A120" s="651" t="s">
        <v>345</v>
      </c>
      <c r="B120" s="652" t="s">
        <v>9</v>
      </c>
      <c r="C120" s="669">
        <v>1400</v>
      </c>
      <c r="D120" s="649">
        <v>3575.82</v>
      </c>
      <c r="E120" s="649">
        <v>2108.0825799999998</v>
      </c>
      <c r="F120" s="650">
        <f>E120/D120</f>
        <v>0.58953822619706797</v>
      </c>
    </row>
    <row r="121" spans="1:6" ht="12.75" customHeight="1" x14ac:dyDescent="0.2">
      <c r="A121" s="641" t="s">
        <v>346</v>
      </c>
      <c r="B121" s="642" t="s">
        <v>9</v>
      </c>
      <c r="C121" s="643">
        <v>2920</v>
      </c>
      <c r="D121" s="644">
        <v>4158.54</v>
      </c>
      <c r="E121" s="644">
        <v>2295.4879500000002</v>
      </c>
      <c r="F121" s="645">
        <f>E121/D121</f>
        <v>0.55199371654474894</v>
      </c>
    </row>
    <row r="122" spans="1:6" ht="12.75" customHeight="1" x14ac:dyDescent="0.2">
      <c r="A122" s="641" t="s">
        <v>347</v>
      </c>
      <c r="B122" s="642" t="s">
        <v>9</v>
      </c>
      <c r="C122" s="643">
        <v>3000</v>
      </c>
      <c r="D122" s="644">
        <v>3380.55</v>
      </c>
      <c r="E122" s="644">
        <v>1812.8689999999999</v>
      </c>
      <c r="F122" s="645">
        <f>E122/D122</f>
        <v>0.53626451317093371</v>
      </c>
    </row>
    <row r="123" spans="1:6" ht="24.75" customHeight="1" x14ac:dyDescent="0.2">
      <c r="A123" s="686" t="s">
        <v>632</v>
      </c>
      <c r="B123" s="642" t="s">
        <v>9</v>
      </c>
      <c r="C123" s="643">
        <v>0</v>
      </c>
      <c r="D123" s="644">
        <v>0</v>
      </c>
      <c r="E123" s="644">
        <v>0</v>
      </c>
      <c r="F123" s="645" t="s">
        <v>75</v>
      </c>
    </row>
    <row r="124" spans="1:6" ht="12.75" customHeight="1" x14ac:dyDescent="0.2">
      <c r="A124" s="641" t="s">
        <v>633</v>
      </c>
      <c r="B124" s="642" t="s">
        <v>9</v>
      </c>
      <c r="C124" s="643">
        <v>2000</v>
      </c>
      <c r="D124" s="644">
        <v>2100.66</v>
      </c>
      <c r="E124" s="644">
        <v>1008.7103</v>
      </c>
      <c r="F124" s="645">
        <v>19.5442</v>
      </c>
    </row>
    <row r="125" spans="1:6" ht="12.75" customHeight="1" thickBot="1" x14ac:dyDescent="0.25">
      <c r="A125" s="651" t="s">
        <v>697</v>
      </c>
      <c r="B125" s="652" t="s">
        <v>9</v>
      </c>
      <c r="C125" s="669">
        <v>6000</v>
      </c>
      <c r="D125" s="649">
        <v>19703.439999999999</v>
      </c>
      <c r="E125" s="649">
        <v>10037.26218</v>
      </c>
      <c r="F125" s="645">
        <f>E125/D125</f>
        <v>0.50941674042705232</v>
      </c>
    </row>
    <row r="126" spans="1:6" ht="12.75" customHeight="1" x14ac:dyDescent="0.2">
      <c r="A126" s="687" t="s">
        <v>412</v>
      </c>
      <c r="B126" s="648"/>
      <c r="C126" s="638">
        <f>SUM(C127:C129)</f>
        <v>1900</v>
      </c>
      <c r="D126" s="639">
        <f>SUM(D127:D129)</f>
        <v>3085.3900000000003</v>
      </c>
      <c r="E126" s="639">
        <f>SUM(E127:E129)</f>
        <v>1448.9206599999998</v>
      </c>
      <c r="F126" s="640">
        <f t="shared" ref="F126:F129" si="5">E126/D126</f>
        <v>0.46960697351064196</v>
      </c>
    </row>
    <row r="127" spans="1:6" ht="12.75" customHeight="1" x14ac:dyDescent="0.2">
      <c r="A127" s="641" t="s">
        <v>443</v>
      </c>
      <c r="B127" s="642" t="s">
        <v>17</v>
      </c>
      <c r="C127" s="643">
        <v>950</v>
      </c>
      <c r="D127" s="644">
        <v>810.83</v>
      </c>
      <c r="E127" s="644">
        <v>724.57385999999997</v>
      </c>
      <c r="F127" s="645">
        <f t="shared" si="5"/>
        <v>0.89361994499463504</v>
      </c>
    </row>
    <row r="128" spans="1:6" ht="12.75" customHeight="1" x14ac:dyDescent="0.2">
      <c r="A128" s="641" t="s">
        <v>444</v>
      </c>
      <c r="B128" s="642" t="s">
        <v>17</v>
      </c>
      <c r="C128" s="643">
        <v>550</v>
      </c>
      <c r="D128" s="644">
        <v>1432.34</v>
      </c>
      <c r="E128" s="644">
        <v>611.01679999999999</v>
      </c>
      <c r="F128" s="645">
        <f t="shared" si="5"/>
        <v>0.42658642501082145</v>
      </c>
    </row>
    <row r="129" spans="1:6" ht="12.75" customHeight="1" thickBot="1" x14ac:dyDescent="0.25">
      <c r="A129" s="641" t="s">
        <v>445</v>
      </c>
      <c r="B129" s="642" t="s">
        <v>17</v>
      </c>
      <c r="C129" s="643">
        <v>400</v>
      </c>
      <c r="D129" s="649">
        <v>842.22</v>
      </c>
      <c r="E129" s="649">
        <v>113.33</v>
      </c>
      <c r="F129" s="650">
        <f t="shared" si="5"/>
        <v>0.13456104105815583</v>
      </c>
    </row>
    <row r="130" spans="1:6" ht="12.75" customHeight="1" thickBot="1" x14ac:dyDescent="0.25">
      <c r="A130" s="688" t="s">
        <v>1176</v>
      </c>
      <c r="B130" s="689"/>
      <c r="C130" s="690">
        <f>C62+C67+C74+C96+C101+C119+C126+C93</f>
        <v>110820</v>
      </c>
      <c r="D130" s="691">
        <f>D62+D67+D74+D96+D101+D119+D126+D93</f>
        <v>179727.78000000003</v>
      </c>
      <c r="E130" s="692">
        <f>E62+E67+E74+E96+E101+E119+E126+E93</f>
        <v>118551.48104000001</v>
      </c>
      <c r="F130" s="693">
        <f>E130/D130</f>
        <v>0.6596168997358115</v>
      </c>
    </row>
    <row r="131" spans="1:6" ht="12.75" customHeight="1" x14ac:dyDescent="0.2">
      <c r="A131" s="632"/>
      <c r="B131" s="632"/>
      <c r="C131" s="632"/>
      <c r="D131" s="632"/>
      <c r="E131" s="632"/>
      <c r="F131" s="632"/>
    </row>
    <row r="132" spans="1:6" ht="12.75" customHeight="1" x14ac:dyDescent="0.2">
      <c r="A132" s="632"/>
      <c r="B132" s="632"/>
      <c r="C132" s="632"/>
      <c r="D132" s="632"/>
    </row>
    <row r="133" spans="1:6" ht="12.75" customHeight="1" x14ac:dyDescent="0.2">
      <c r="A133" s="632"/>
      <c r="B133" s="632"/>
      <c r="C133" s="694"/>
      <c r="D133" s="694"/>
      <c r="E133" s="694"/>
      <c r="F133" s="632"/>
    </row>
    <row r="134" spans="1:6" ht="12.75" customHeight="1" x14ac:dyDescent="0.2">
      <c r="A134" s="632"/>
      <c r="B134" s="632"/>
      <c r="C134" s="632"/>
      <c r="D134" s="632"/>
      <c r="E134" s="632"/>
      <c r="F134" s="632"/>
    </row>
  </sheetData>
  <mergeCells count="32">
    <mergeCell ref="B20:C20"/>
    <mergeCell ref="E1:F1"/>
    <mergeCell ref="A3:F3"/>
    <mergeCell ref="A5:F5"/>
    <mergeCell ref="B8:C8"/>
    <mergeCell ref="B9:C9"/>
    <mergeCell ref="B10:C10"/>
    <mergeCell ref="B11:C11"/>
    <mergeCell ref="B12:C12"/>
    <mergeCell ref="B13:C13"/>
    <mergeCell ref="A16:F16"/>
    <mergeCell ref="B19:C19"/>
    <mergeCell ref="A38:F38"/>
    <mergeCell ref="B36:C36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32:F32"/>
    <mergeCell ref="B35:C35"/>
    <mergeCell ref="E113:F113"/>
    <mergeCell ref="A114:F114"/>
    <mergeCell ref="A116:F116"/>
    <mergeCell ref="A39:E39"/>
    <mergeCell ref="E56:F56"/>
    <mergeCell ref="A57:F57"/>
    <mergeCell ref="A59:F59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DAB49-DD14-4738-B22C-D1436BA1BC17}">
  <sheetPr>
    <tabColor theme="6" tint="0.59999389629810485"/>
  </sheetPr>
  <dimension ref="A1:E51"/>
  <sheetViews>
    <sheetView topLeftCell="A33" workbookViewId="0">
      <selection activeCell="J20" sqref="J20"/>
    </sheetView>
  </sheetViews>
  <sheetFormatPr defaultRowHeight="12.75" x14ac:dyDescent="0.2"/>
  <cols>
    <col min="1" max="1" width="46.5703125" style="596" customWidth="1"/>
    <col min="2" max="2" width="11" style="596" customWidth="1"/>
    <col min="3" max="3" width="10.140625" style="596" customWidth="1"/>
    <col min="4" max="4" width="9.7109375" style="596" customWidth="1"/>
    <col min="5" max="5" width="11" style="596" customWidth="1"/>
    <col min="6" max="16384" width="9.140625" style="596"/>
  </cols>
  <sheetData>
    <row r="1" spans="1:5" x14ac:dyDescent="0.2">
      <c r="D1" s="1768">
        <v>15</v>
      </c>
      <c r="E1" s="1768"/>
    </row>
    <row r="3" spans="1:5" ht="18" x14ac:dyDescent="0.25">
      <c r="A3" s="1762" t="s">
        <v>231</v>
      </c>
      <c r="B3" s="1762"/>
      <c r="C3" s="1762"/>
      <c r="D3" s="1762"/>
      <c r="E3" s="1762"/>
    </row>
    <row r="5" spans="1:5" ht="15.75" x14ac:dyDescent="0.25">
      <c r="A5" s="1757" t="s">
        <v>1201</v>
      </c>
      <c r="B5" s="1757"/>
      <c r="C5" s="1757"/>
      <c r="D5" s="1757"/>
      <c r="E5" s="1757"/>
    </row>
    <row r="6" spans="1:5" ht="12.75" customHeight="1" x14ac:dyDescent="0.25">
      <c r="A6" s="597"/>
      <c r="B6" s="597"/>
      <c r="C6" s="929"/>
      <c r="D6" s="597"/>
    </row>
    <row r="7" spans="1:5" ht="12.75" customHeight="1" thickBot="1" x14ac:dyDescent="0.25">
      <c r="E7" s="598" t="s">
        <v>70</v>
      </c>
    </row>
    <row r="8" spans="1:5" ht="12.75" customHeight="1" thickBot="1" x14ac:dyDescent="0.25">
      <c r="A8" s="599" t="s">
        <v>71</v>
      </c>
      <c r="B8" s="635" t="s">
        <v>952</v>
      </c>
      <c r="C8" s="600" t="s">
        <v>953</v>
      </c>
      <c r="D8" s="600" t="s">
        <v>72</v>
      </c>
      <c r="E8" s="601" t="s">
        <v>73</v>
      </c>
    </row>
    <row r="9" spans="1:5" ht="12.75" customHeight="1" x14ac:dyDescent="0.2">
      <c r="A9" s="602" t="s">
        <v>2011</v>
      </c>
      <c r="B9" s="695">
        <v>0</v>
      </c>
      <c r="C9" s="603">
        <v>23558.303489999998</v>
      </c>
      <c r="D9" s="603">
        <f>C9</f>
        <v>23558.303489999998</v>
      </c>
      <c r="E9" s="608">
        <f>D9/C9</f>
        <v>1</v>
      </c>
    </row>
    <row r="10" spans="1:5" ht="12.75" customHeight="1" x14ac:dyDescent="0.2">
      <c r="A10" s="606" t="s">
        <v>1179</v>
      </c>
      <c r="B10" s="697">
        <v>10000</v>
      </c>
      <c r="C10" s="607">
        <v>99648.99</v>
      </c>
      <c r="D10" s="607">
        <v>84761.09</v>
      </c>
      <c r="E10" s="608">
        <f>D10/C10</f>
        <v>0.85059657905213082</v>
      </c>
    </row>
    <row r="11" spans="1:5" ht="12.75" customHeight="1" x14ac:dyDescent="0.2">
      <c r="A11" s="606" t="s">
        <v>1199</v>
      </c>
      <c r="B11" s="697">
        <v>0</v>
      </c>
      <c r="C11" s="607">
        <v>218169.1</v>
      </c>
      <c r="D11" s="607">
        <v>218169.09716</v>
      </c>
      <c r="E11" s="608">
        <f>D11/C11</f>
        <v>0.99999998698257453</v>
      </c>
    </row>
    <row r="12" spans="1:5" ht="12.75" customHeight="1" x14ac:dyDescent="0.2">
      <c r="A12" s="606" t="s">
        <v>1198</v>
      </c>
      <c r="B12" s="697">
        <v>0</v>
      </c>
      <c r="C12" s="607">
        <v>6708.8</v>
      </c>
      <c r="D12" s="607">
        <v>6708.84</v>
      </c>
      <c r="E12" s="608">
        <f>D12/C12</f>
        <v>1.0000059623181492</v>
      </c>
    </row>
    <row r="13" spans="1:5" ht="12.75" customHeight="1" x14ac:dyDescent="0.2">
      <c r="A13" s="606" t="s">
        <v>709</v>
      </c>
      <c r="B13" s="697">
        <v>0</v>
      </c>
      <c r="C13" s="607">
        <v>0</v>
      </c>
      <c r="D13" s="607">
        <v>0</v>
      </c>
      <c r="E13" s="670" t="s">
        <v>75</v>
      </c>
    </row>
    <row r="14" spans="1:5" ht="12.75" customHeight="1" x14ac:dyDescent="0.2">
      <c r="A14" s="606" t="s">
        <v>896</v>
      </c>
      <c r="B14" s="697">
        <v>0</v>
      </c>
      <c r="C14" s="607">
        <v>0</v>
      </c>
      <c r="D14" s="607">
        <v>0</v>
      </c>
      <c r="E14" s="670" t="s">
        <v>75</v>
      </c>
    </row>
    <row r="15" spans="1:5" ht="12.75" customHeight="1" thickBot="1" x14ac:dyDescent="0.25">
      <c r="A15" s="698" t="s">
        <v>74</v>
      </c>
      <c r="B15" s="699">
        <v>0</v>
      </c>
      <c r="C15" s="700">
        <v>0</v>
      </c>
      <c r="D15" s="700">
        <v>0</v>
      </c>
      <c r="E15" s="701" t="s">
        <v>75</v>
      </c>
    </row>
    <row r="16" spans="1:5" ht="12.75" customHeight="1" thickBot="1" x14ac:dyDescent="0.25">
      <c r="A16" s="609" t="s">
        <v>1181</v>
      </c>
      <c r="B16" s="611">
        <f>SUM(B9:B15)</f>
        <v>10000</v>
      </c>
      <c r="C16" s="611">
        <f>SUM(C9:C15)</f>
        <v>348085.19349000003</v>
      </c>
      <c r="D16" s="702">
        <f>SUM(D9:D15)</f>
        <v>333197.33065000002</v>
      </c>
      <c r="E16" s="612">
        <f>D16/C16</f>
        <v>0.9572292556005324</v>
      </c>
    </row>
    <row r="17" spans="1:5" ht="12.75" customHeight="1" x14ac:dyDescent="0.2">
      <c r="A17" s="613"/>
      <c r="B17" s="614"/>
      <c r="C17" s="614"/>
      <c r="D17" s="614"/>
    </row>
    <row r="18" spans="1:5" ht="12.75" customHeight="1" x14ac:dyDescent="0.2">
      <c r="A18" s="613"/>
      <c r="B18" s="614"/>
      <c r="C18" s="614"/>
      <c r="D18" s="614"/>
    </row>
    <row r="19" spans="1:5" ht="15.75" x14ac:dyDescent="0.25">
      <c r="A19" s="1757" t="s">
        <v>1200</v>
      </c>
      <c r="B19" s="1757"/>
      <c r="C19" s="1757"/>
      <c r="D19" s="1757"/>
      <c r="E19" s="1757"/>
    </row>
    <row r="20" spans="1:5" ht="12.75" customHeight="1" x14ac:dyDescent="0.25">
      <c r="A20" s="597"/>
      <c r="B20" s="597"/>
      <c r="C20" s="597"/>
      <c r="D20" s="597"/>
    </row>
    <row r="21" spans="1:5" ht="12.75" customHeight="1" thickBot="1" x14ac:dyDescent="0.3">
      <c r="A21" s="597"/>
      <c r="B21" s="597"/>
      <c r="C21" s="597"/>
      <c r="D21" s="597"/>
      <c r="E21" s="598" t="s">
        <v>70</v>
      </c>
    </row>
    <row r="22" spans="1:5" ht="12.75" customHeight="1" thickBot="1" x14ac:dyDescent="0.25">
      <c r="A22" s="634" t="s">
        <v>71</v>
      </c>
      <c r="B22" s="909" t="s">
        <v>952</v>
      </c>
      <c r="C22" s="910" t="s">
        <v>953</v>
      </c>
      <c r="D22" s="911" t="s">
        <v>72</v>
      </c>
      <c r="E22" s="912" t="s">
        <v>73</v>
      </c>
    </row>
    <row r="23" spans="1:5" ht="12.75" customHeight="1" x14ac:dyDescent="0.2">
      <c r="A23" s="915" t="s">
        <v>371</v>
      </c>
      <c r="B23" s="927">
        <v>9500</v>
      </c>
      <c r="C23" s="924">
        <v>4988.93</v>
      </c>
      <c r="D23" s="924">
        <v>0</v>
      </c>
      <c r="E23" s="917" t="s">
        <v>75</v>
      </c>
    </row>
    <row r="24" spans="1:5" ht="12.75" customHeight="1" x14ac:dyDescent="0.2">
      <c r="A24" s="606" t="s">
        <v>404</v>
      </c>
      <c r="B24" s="643">
        <v>500</v>
      </c>
      <c r="C24" s="644">
        <v>500</v>
      </c>
      <c r="D24" s="644">
        <v>0</v>
      </c>
      <c r="E24" s="670">
        <f t="shared" ref="E24:E39" si="0">D24/C24</f>
        <v>0</v>
      </c>
    </row>
    <row r="25" spans="1:5" s="905" customFormat="1" ht="12" customHeight="1" x14ac:dyDescent="0.2">
      <c r="A25" s="925" t="s">
        <v>1187</v>
      </c>
      <c r="B25" s="916">
        <v>0</v>
      </c>
      <c r="C25" s="913">
        <v>373.49</v>
      </c>
      <c r="D25" s="913">
        <v>0</v>
      </c>
      <c r="E25" s="670">
        <f t="shared" si="0"/>
        <v>0</v>
      </c>
    </row>
    <row r="26" spans="1:5" s="905" customFormat="1" ht="12.75" customHeight="1" x14ac:dyDescent="0.2">
      <c r="A26" s="926" t="s">
        <v>1183</v>
      </c>
      <c r="B26" s="918">
        <v>0</v>
      </c>
      <c r="C26" s="914">
        <v>1500</v>
      </c>
      <c r="D26" s="914">
        <v>1443.8875</v>
      </c>
      <c r="E26" s="670">
        <f t="shared" si="0"/>
        <v>0.96259166666666673</v>
      </c>
    </row>
    <row r="27" spans="1:5" s="905" customFormat="1" ht="12.75" customHeight="1" x14ac:dyDescent="0.2">
      <c r="A27" s="926" t="s">
        <v>1184</v>
      </c>
      <c r="B27" s="918">
        <v>0</v>
      </c>
      <c r="C27" s="914">
        <v>500</v>
      </c>
      <c r="D27" s="914">
        <v>500</v>
      </c>
      <c r="E27" s="670">
        <f t="shared" si="0"/>
        <v>1</v>
      </c>
    </row>
    <row r="28" spans="1:5" s="905" customFormat="1" ht="12.75" customHeight="1" x14ac:dyDescent="0.2">
      <c r="A28" s="926" t="s">
        <v>1185</v>
      </c>
      <c r="B28" s="918">
        <v>0</v>
      </c>
      <c r="C28" s="914">
        <v>147</v>
      </c>
      <c r="D28" s="914">
        <v>147</v>
      </c>
      <c r="E28" s="670">
        <f t="shared" si="0"/>
        <v>1</v>
      </c>
    </row>
    <row r="29" spans="1:5" s="905" customFormat="1" ht="12.75" customHeight="1" x14ac:dyDescent="0.2">
      <c r="A29" s="926" t="s">
        <v>1186</v>
      </c>
      <c r="B29" s="918">
        <v>0</v>
      </c>
      <c r="C29" s="914">
        <v>3200</v>
      </c>
      <c r="D29" s="914">
        <v>3074.4349999999999</v>
      </c>
      <c r="E29" s="670">
        <f t="shared" si="0"/>
        <v>0.96076093750000002</v>
      </c>
    </row>
    <row r="30" spans="1:5" s="905" customFormat="1" ht="12.75" customHeight="1" x14ac:dyDescent="0.2">
      <c r="A30" s="926" t="s">
        <v>1188</v>
      </c>
      <c r="B30" s="918">
        <v>0</v>
      </c>
      <c r="C30" s="914">
        <v>1132.54</v>
      </c>
      <c r="D30" s="914">
        <v>1132.5358000000001</v>
      </c>
      <c r="E30" s="670">
        <f t="shared" si="0"/>
        <v>0.99999629152171243</v>
      </c>
    </row>
    <row r="31" spans="1:5" s="905" customFormat="1" ht="12.75" customHeight="1" x14ac:dyDescent="0.2">
      <c r="A31" s="926" t="s">
        <v>1195</v>
      </c>
      <c r="B31" s="918">
        <v>0</v>
      </c>
      <c r="C31" s="914">
        <v>83.2</v>
      </c>
      <c r="D31" s="914">
        <v>28.264110000000002</v>
      </c>
      <c r="E31" s="670">
        <f t="shared" si="0"/>
        <v>0.33971286057692307</v>
      </c>
    </row>
    <row r="32" spans="1:5" s="905" customFormat="1" ht="12.75" customHeight="1" x14ac:dyDescent="0.2">
      <c r="A32" s="926" t="s">
        <v>1194</v>
      </c>
      <c r="B32" s="918">
        <v>0</v>
      </c>
      <c r="C32" s="914">
        <f>6.8+6.8</f>
        <v>13.6</v>
      </c>
      <c r="D32" s="914">
        <f>6.803+6.803</f>
        <v>13.606</v>
      </c>
      <c r="E32" s="670">
        <f t="shared" si="0"/>
        <v>1.0004411764705883</v>
      </c>
    </row>
    <row r="33" spans="1:5" s="905" customFormat="1" ht="12.75" customHeight="1" x14ac:dyDescent="0.2">
      <c r="A33" s="926" t="s">
        <v>1193</v>
      </c>
      <c r="B33" s="918">
        <v>0</v>
      </c>
      <c r="C33" s="914">
        <v>148.75</v>
      </c>
      <c r="D33" s="914">
        <v>148.75</v>
      </c>
      <c r="E33" s="670">
        <f t="shared" si="0"/>
        <v>1</v>
      </c>
    </row>
    <row r="34" spans="1:5" s="905" customFormat="1" ht="12.75" customHeight="1" x14ac:dyDescent="0.2">
      <c r="A34" s="926" t="s">
        <v>1190</v>
      </c>
      <c r="B34" s="918">
        <v>0</v>
      </c>
      <c r="C34" s="914">
        <v>21782.29</v>
      </c>
      <c r="D34" s="914">
        <v>13184.136259999999</v>
      </c>
      <c r="E34" s="670">
        <f t="shared" si="0"/>
        <v>0.60526860398975491</v>
      </c>
    </row>
    <row r="35" spans="1:5" s="905" customFormat="1" ht="12.75" customHeight="1" x14ac:dyDescent="0.2">
      <c r="A35" s="926" t="s">
        <v>1191</v>
      </c>
      <c r="B35" s="918">
        <v>0</v>
      </c>
      <c r="C35" s="914">
        <v>3418.17</v>
      </c>
      <c r="D35" s="914">
        <v>3418.174</v>
      </c>
      <c r="E35" s="670">
        <f t="shared" si="0"/>
        <v>1.0000011702168119</v>
      </c>
    </row>
    <row r="36" spans="1:5" s="905" customFormat="1" ht="12.75" customHeight="1" x14ac:dyDescent="0.2">
      <c r="A36" s="926" t="s">
        <v>1192</v>
      </c>
      <c r="B36" s="918">
        <v>0</v>
      </c>
      <c r="C36" s="914">
        <v>302.47000000000003</v>
      </c>
      <c r="D36" s="914">
        <v>302.47000000000003</v>
      </c>
      <c r="E36" s="670">
        <f t="shared" si="0"/>
        <v>1</v>
      </c>
    </row>
    <row r="37" spans="1:5" s="905" customFormat="1" ht="12.75" customHeight="1" x14ac:dyDescent="0.2">
      <c r="A37" s="926" t="s">
        <v>1196</v>
      </c>
      <c r="B37" s="918">
        <v>0</v>
      </c>
      <c r="C37" s="914">
        <v>1000</v>
      </c>
      <c r="D37" s="914">
        <v>223.85</v>
      </c>
      <c r="E37" s="670">
        <f t="shared" si="0"/>
        <v>0.22384999999999999</v>
      </c>
    </row>
    <row r="38" spans="1:5" s="905" customFormat="1" ht="12.75" customHeight="1" x14ac:dyDescent="0.2">
      <c r="A38" s="152" t="s">
        <v>1189</v>
      </c>
      <c r="B38" s="918">
        <v>0</v>
      </c>
      <c r="C38" s="914">
        <v>85</v>
      </c>
      <c r="D38" s="914">
        <v>85</v>
      </c>
      <c r="E38" s="670">
        <f t="shared" si="0"/>
        <v>1</v>
      </c>
    </row>
    <row r="39" spans="1:5" s="905" customFormat="1" ht="12.75" customHeight="1" thickBot="1" x14ac:dyDescent="0.25">
      <c r="A39" s="920" t="s">
        <v>1197</v>
      </c>
      <c r="B39" s="928">
        <v>0</v>
      </c>
      <c r="C39" s="921">
        <v>308909.75</v>
      </c>
      <c r="D39" s="921">
        <v>308504.12318</v>
      </c>
      <c r="E39" s="922">
        <f t="shared" si="0"/>
        <v>0.99868690832840334</v>
      </c>
    </row>
    <row r="40" spans="1:5" ht="12.75" customHeight="1" thickBot="1" x14ac:dyDescent="0.25">
      <c r="A40" s="919" t="s">
        <v>1203</v>
      </c>
      <c r="B40" s="703">
        <f>SUM(B23:B24)</f>
        <v>10000</v>
      </c>
      <c r="C40" s="610">
        <f>SUM(C23:C39)</f>
        <v>348085.19</v>
      </c>
      <c r="D40" s="610">
        <f>SUM(D23:D39)</f>
        <v>332206.23184999998</v>
      </c>
      <c r="E40" s="923">
        <f>D40/C40</f>
        <v>0.95438197715335138</v>
      </c>
    </row>
    <row r="41" spans="1:5" x14ac:dyDescent="0.2">
      <c r="A41" s="621"/>
      <c r="B41" s="622"/>
      <c r="C41" s="622"/>
      <c r="D41" s="622"/>
    </row>
    <row r="42" spans="1:5" x14ac:dyDescent="0.2">
      <c r="A42" s="621"/>
      <c r="B42" s="622"/>
      <c r="C42" s="622"/>
      <c r="D42" s="622"/>
    </row>
    <row r="43" spans="1:5" ht="15.75" x14ac:dyDescent="0.25">
      <c r="A43" s="1757" t="s">
        <v>1202</v>
      </c>
      <c r="B43" s="1757"/>
      <c r="C43" s="1757"/>
      <c r="D43" s="1757"/>
    </row>
    <row r="44" spans="1:5" ht="12.75" customHeight="1" x14ac:dyDescent="0.2">
      <c r="A44" s="621"/>
      <c r="B44" s="622"/>
      <c r="C44" s="622"/>
      <c r="D44" s="622"/>
    </row>
    <row r="45" spans="1:5" ht="12.75" customHeight="1" thickBot="1" x14ac:dyDescent="0.25">
      <c r="B45" s="624"/>
      <c r="C45" s="624"/>
      <c r="D45" s="624"/>
      <c r="E45" s="598" t="s">
        <v>70</v>
      </c>
    </row>
    <row r="46" spans="1:5" ht="33.75" customHeight="1" thickBot="1" x14ac:dyDescent="0.25">
      <c r="A46" s="625" t="s">
        <v>76</v>
      </c>
      <c r="B46" s="704" t="s">
        <v>1167</v>
      </c>
      <c r="C46" s="626" t="s">
        <v>1168</v>
      </c>
      <c r="D46" s="627" t="s">
        <v>2012</v>
      </c>
      <c r="E46" s="628" t="s">
        <v>77</v>
      </c>
    </row>
    <row r="47" spans="1:5" ht="12.75" customHeight="1" thickBot="1" x14ac:dyDescent="0.25">
      <c r="A47" s="629" t="s">
        <v>1204</v>
      </c>
      <c r="B47" s="705">
        <f>D16</f>
        <v>333197.33065000002</v>
      </c>
      <c r="C47" s="630">
        <f>D40</f>
        <v>332206.23184999998</v>
      </c>
      <c r="D47" s="630">
        <f>B47-C47</f>
        <v>991.09880000003614</v>
      </c>
      <c r="E47" s="631"/>
    </row>
    <row r="48" spans="1:5" ht="12.75" customHeight="1" thickBot="1" x14ac:dyDescent="0.25">
      <c r="A48" s="629" t="s">
        <v>2013</v>
      </c>
      <c r="B48" s="705">
        <v>14887.89</v>
      </c>
      <c r="C48" s="630"/>
      <c r="D48" s="630">
        <f>B48-C48</f>
        <v>14887.89</v>
      </c>
      <c r="E48" s="631"/>
    </row>
    <row r="49" spans="1:5" ht="12.75" customHeight="1" thickBot="1" x14ac:dyDescent="0.25">
      <c r="A49" s="629" t="s">
        <v>1204</v>
      </c>
      <c r="B49" s="705">
        <f>SUM(B47:B48)</f>
        <v>348085.22065000003</v>
      </c>
      <c r="C49" s="630">
        <f>SUM(C47:C48)</f>
        <v>332206.23184999998</v>
      </c>
      <c r="D49" s="630">
        <f>SUM(D47:D48)</f>
        <v>15878.988800000036</v>
      </c>
      <c r="E49" s="631" t="s">
        <v>271</v>
      </c>
    </row>
    <row r="50" spans="1:5" ht="12.75" customHeight="1" x14ac:dyDescent="0.2">
      <c r="E50" s="706"/>
    </row>
    <row r="51" spans="1:5" ht="40.5" customHeight="1" x14ac:dyDescent="0.2">
      <c r="A51" s="1750" t="s">
        <v>2014</v>
      </c>
      <c r="B51" s="1750"/>
      <c r="C51" s="1750"/>
      <c r="D51" s="1750"/>
      <c r="E51" s="1750"/>
    </row>
  </sheetData>
  <mergeCells count="6">
    <mergeCell ref="A51:E51"/>
    <mergeCell ref="D1:E1"/>
    <mergeCell ref="A3:E3"/>
    <mergeCell ref="A5:E5"/>
    <mergeCell ref="A19:E19"/>
    <mergeCell ref="A43:D43"/>
  </mergeCells>
  <phoneticPr fontId="11" type="noConversion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 tint="0.59999389629810485"/>
  </sheetPr>
  <dimension ref="A1:H40"/>
  <sheetViews>
    <sheetView topLeftCell="A21" workbookViewId="0">
      <selection activeCell="A41" sqref="A41"/>
    </sheetView>
  </sheetViews>
  <sheetFormatPr defaultRowHeight="12.75" x14ac:dyDescent="0.2"/>
  <cols>
    <col min="1" max="1" width="44" style="56" customWidth="1"/>
    <col min="2" max="4" width="10.5703125" style="56" customWidth="1"/>
    <col min="5" max="16384" width="9.140625" style="56"/>
  </cols>
  <sheetData>
    <row r="1" spans="1:5" x14ac:dyDescent="0.2">
      <c r="D1" s="1743">
        <v>16</v>
      </c>
      <c r="E1" s="1743"/>
    </row>
    <row r="3" spans="1:5" ht="18" x14ac:dyDescent="0.25">
      <c r="A3" s="1744" t="s">
        <v>226</v>
      </c>
      <c r="B3" s="1744"/>
      <c r="C3" s="1744"/>
      <c r="D3" s="1744"/>
      <c r="E3" s="1744"/>
    </row>
    <row r="5" spans="1:5" ht="15.75" x14ac:dyDescent="0.25">
      <c r="A5" s="1745" t="s">
        <v>1368</v>
      </c>
      <c r="B5" s="1745"/>
      <c r="C5" s="1745"/>
      <c r="D5" s="1745"/>
      <c r="E5" s="1745"/>
    </row>
    <row r="6" spans="1:5" ht="12.75" customHeight="1" x14ac:dyDescent="0.25">
      <c r="A6" s="98"/>
      <c r="B6" s="98"/>
      <c r="C6" s="98"/>
      <c r="D6" s="1195"/>
      <c r="E6" s="98"/>
    </row>
    <row r="7" spans="1:5" ht="12.75" customHeight="1" thickBot="1" x14ac:dyDescent="0.25">
      <c r="E7" s="99" t="s">
        <v>70</v>
      </c>
    </row>
    <row r="8" spans="1:5" ht="12.75" customHeight="1" thickBot="1" x14ac:dyDescent="0.25">
      <c r="A8" s="100" t="s">
        <v>71</v>
      </c>
      <c r="B8" s="101" t="s">
        <v>952</v>
      </c>
      <c r="C8" s="102" t="s">
        <v>953</v>
      </c>
      <c r="D8" s="102" t="s">
        <v>72</v>
      </c>
      <c r="E8" s="103" t="s">
        <v>73</v>
      </c>
    </row>
    <row r="9" spans="1:5" ht="12.75" customHeight="1" x14ac:dyDescent="0.2">
      <c r="A9" s="104" t="s">
        <v>1366</v>
      </c>
      <c r="B9" s="225">
        <v>0</v>
      </c>
      <c r="C9" s="105">
        <v>30356.87</v>
      </c>
      <c r="D9" s="105">
        <f>C9</f>
        <v>30356.87</v>
      </c>
      <c r="E9" s="125">
        <f>D9/C9</f>
        <v>1</v>
      </c>
    </row>
    <row r="10" spans="1:5" ht="12.75" customHeight="1" x14ac:dyDescent="0.2">
      <c r="A10" s="123" t="s">
        <v>2007</v>
      </c>
      <c r="B10" s="234">
        <v>18000</v>
      </c>
      <c r="C10" s="124">
        <v>18000</v>
      </c>
      <c r="D10" s="124">
        <v>19094.099999999999</v>
      </c>
      <c r="E10" s="125">
        <f>D10/C10</f>
        <v>1.0607833333333332</v>
      </c>
    </row>
    <row r="11" spans="1:5" ht="12.75" customHeight="1" x14ac:dyDescent="0.2">
      <c r="A11" s="123" t="s">
        <v>1179</v>
      </c>
      <c r="B11" s="234">
        <v>10820</v>
      </c>
      <c r="C11" s="124">
        <v>13557</v>
      </c>
      <c r="D11" s="124">
        <v>13557</v>
      </c>
      <c r="E11" s="125">
        <f>D11/C11</f>
        <v>1</v>
      </c>
    </row>
    <row r="12" spans="1:5" ht="12.75" customHeight="1" x14ac:dyDescent="0.2">
      <c r="A12" s="123" t="s">
        <v>698</v>
      </c>
      <c r="B12" s="234">
        <v>0</v>
      </c>
      <c r="C12" s="124">
        <v>0</v>
      </c>
      <c r="D12" s="124">
        <v>1370.2032999999999</v>
      </c>
      <c r="E12" s="127" t="s">
        <v>75</v>
      </c>
    </row>
    <row r="13" spans="1:5" ht="12.75" customHeight="1" thickBot="1" x14ac:dyDescent="0.25">
      <c r="A13" s="112" t="s">
        <v>74</v>
      </c>
      <c r="B13" s="113">
        <v>0</v>
      </c>
      <c r="C13" s="114">
        <v>0</v>
      </c>
      <c r="D13" s="114">
        <v>0</v>
      </c>
      <c r="E13" s="147" t="s">
        <v>75</v>
      </c>
    </row>
    <row r="14" spans="1:5" ht="12.75" customHeight="1" thickBot="1" x14ac:dyDescent="0.25">
      <c r="A14" s="116" t="s">
        <v>1367</v>
      </c>
      <c r="B14" s="130">
        <f>SUM(B9:B13)</f>
        <v>28820</v>
      </c>
      <c r="C14" s="145">
        <f>SUM(C9:C13)</f>
        <v>61913.869999999995</v>
      </c>
      <c r="D14" s="118">
        <f>SUM(D9:D13)</f>
        <v>64378.173300000002</v>
      </c>
      <c r="E14" s="120">
        <f>D14/C14</f>
        <v>1.0398021202680434</v>
      </c>
    </row>
    <row r="15" spans="1:5" x14ac:dyDescent="0.2">
      <c r="A15" s="57"/>
      <c r="B15" s="121"/>
      <c r="C15" s="121"/>
      <c r="D15" s="121"/>
      <c r="E15" s="58"/>
    </row>
    <row r="16" spans="1:5" x14ac:dyDescent="0.2">
      <c r="A16" s="57"/>
      <c r="B16" s="121"/>
      <c r="C16" s="121"/>
      <c r="D16" s="121"/>
      <c r="E16" s="58"/>
    </row>
    <row r="17" spans="1:8" ht="15.75" x14ac:dyDescent="0.25">
      <c r="A17" s="1745" t="s">
        <v>1364</v>
      </c>
      <c r="B17" s="1745"/>
      <c r="C17" s="1745"/>
      <c r="D17" s="1745"/>
      <c r="E17" s="1745"/>
    </row>
    <row r="18" spans="1:8" ht="12.75" customHeight="1" x14ac:dyDescent="0.25">
      <c r="A18" s="98"/>
      <c r="B18" s="98"/>
      <c r="C18" s="98"/>
      <c r="D18" s="98"/>
      <c r="E18" s="98"/>
    </row>
    <row r="19" spans="1:8" ht="12.75" customHeight="1" thickBot="1" x14ac:dyDescent="0.3">
      <c r="A19" s="98"/>
      <c r="B19" s="98"/>
      <c r="C19" s="98"/>
      <c r="D19" s="98"/>
      <c r="E19" s="99" t="s">
        <v>70</v>
      </c>
    </row>
    <row r="20" spans="1:8" ht="12.75" customHeight="1" thickBot="1" x14ac:dyDescent="0.25">
      <c r="A20" s="100" t="s">
        <v>71</v>
      </c>
      <c r="B20" s="101" t="s">
        <v>952</v>
      </c>
      <c r="C20" s="102" t="s">
        <v>953</v>
      </c>
      <c r="D20" s="102" t="s">
        <v>72</v>
      </c>
      <c r="E20" s="103" t="s">
        <v>73</v>
      </c>
      <c r="G20" s="1207"/>
      <c r="H20" s="1207"/>
    </row>
    <row r="21" spans="1:8" ht="12.75" customHeight="1" x14ac:dyDescent="0.2">
      <c r="A21" s="123" t="s">
        <v>413</v>
      </c>
      <c r="B21" s="108">
        <v>5000</v>
      </c>
      <c r="C21" s="109">
        <v>5000</v>
      </c>
      <c r="D21" s="1185">
        <v>0</v>
      </c>
      <c r="E21" s="1186">
        <f t="shared" ref="E21:E30" si="0">D21/C21</f>
        <v>0</v>
      </c>
      <c r="G21" s="1207"/>
      <c r="H21" s="1207"/>
    </row>
    <row r="22" spans="1:8" ht="12.75" customHeight="1" x14ac:dyDescent="0.2">
      <c r="A22" s="123" t="s">
        <v>801</v>
      </c>
      <c r="B22" s="1187">
        <v>5000</v>
      </c>
      <c r="C22" s="1188">
        <v>5000</v>
      </c>
      <c r="D22" s="1189">
        <v>0</v>
      </c>
      <c r="E22" s="1186">
        <f t="shared" si="0"/>
        <v>0</v>
      </c>
      <c r="G22" s="1207"/>
      <c r="H22" s="1207"/>
    </row>
    <row r="23" spans="1:8" ht="24" x14ac:dyDescent="0.2">
      <c r="A23" s="1208" t="s">
        <v>2009</v>
      </c>
      <c r="B23" s="1187">
        <v>8820</v>
      </c>
      <c r="C23" s="1188">
        <f>19175.94-1147.21</f>
        <v>18028.73</v>
      </c>
      <c r="D23" s="1189">
        <v>7145.4985999999999</v>
      </c>
      <c r="E23" s="1186">
        <f t="shared" si="0"/>
        <v>0.39633954249689246</v>
      </c>
      <c r="G23" s="1207"/>
      <c r="H23" s="1207"/>
    </row>
    <row r="24" spans="1:8" ht="12.75" customHeight="1" x14ac:dyDescent="0.2">
      <c r="A24" s="123" t="s">
        <v>227</v>
      </c>
      <c r="B24" s="1187">
        <v>0</v>
      </c>
      <c r="C24" s="1188">
        <v>1147.21</v>
      </c>
      <c r="D24" s="1189">
        <v>0</v>
      </c>
      <c r="E24" s="1186">
        <f t="shared" si="0"/>
        <v>0</v>
      </c>
      <c r="G24" s="1207"/>
      <c r="H24" s="1207"/>
    </row>
    <row r="25" spans="1:8" ht="12.75" customHeight="1" x14ac:dyDescent="0.2">
      <c r="A25" s="239" t="s">
        <v>228</v>
      </c>
      <c r="B25" s="1187">
        <v>0</v>
      </c>
      <c r="C25" s="1188">
        <v>1508.16</v>
      </c>
      <c r="D25" s="1189">
        <v>0</v>
      </c>
      <c r="E25" s="1186">
        <f t="shared" si="0"/>
        <v>0</v>
      </c>
      <c r="G25" s="1207"/>
      <c r="H25" s="1207"/>
    </row>
    <row r="26" spans="1:8" ht="12.75" customHeight="1" x14ac:dyDescent="0.2">
      <c r="A26" s="240" t="s">
        <v>229</v>
      </c>
      <c r="B26" s="1187">
        <v>0</v>
      </c>
      <c r="C26" s="1188">
        <v>17893.54</v>
      </c>
      <c r="D26" s="1189">
        <f>13745.53331</f>
        <v>13745.533310000001</v>
      </c>
      <c r="E26" s="1186">
        <f t="shared" si="0"/>
        <v>0.76818412175567274</v>
      </c>
      <c r="G26" s="1207"/>
      <c r="H26" s="1207"/>
    </row>
    <row r="27" spans="1:8" ht="12.75" customHeight="1" x14ac:dyDescent="0.2">
      <c r="A27" s="240" t="s">
        <v>230</v>
      </c>
      <c r="B27" s="108">
        <v>8000</v>
      </c>
      <c r="C27" s="109">
        <v>8174.08</v>
      </c>
      <c r="D27" s="1185">
        <v>0</v>
      </c>
      <c r="E27" s="106">
        <f t="shared" si="0"/>
        <v>0</v>
      </c>
      <c r="G27" s="1207"/>
      <c r="H27" s="1207"/>
    </row>
    <row r="28" spans="1:8" ht="12.75" customHeight="1" x14ac:dyDescent="0.2">
      <c r="A28" s="1183" t="s">
        <v>2008</v>
      </c>
      <c r="B28" s="1190">
        <v>0</v>
      </c>
      <c r="C28" s="1185">
        <v>162.15</v>
      </c>
      <c r="D28" s="1185"/>
      <c r="E28" s="106"/>
      <c r="G28" s="1207"/>
      <c r="H28" s="1207"/>
    </row>
    <row r="29" spans="1:8" ht="25.5" x14ac:dyDescent="0.2">
      <c r="A29" s="1184" t="s">
        <v>2010</v>
      </c>
      <c r="B29" s="1190">
        <v>2000</v>
      </c>
      <c r="C29" s="1185">
        <v>2654</v>
      </c>
      <c r="D29" s="1185">
        <v>0</v>
      </c>
      <c r="E29" s="106">
        <f t="shared" si="0"/>
        <v>0</v>
      </c>
      <c r="G29" s="1207"/>
      <c r="H29" s="1207"/>
    </row>
    <row r="30" spans="1:8" ht="26.25" thickBot="1" x14ac:dyDescent="0.25">
      <c r="A30" s="1184" t="s">
        <v>1363</v>
      </c>
      <c r="B30" s="1190">
        <v>0</v>
      </c>
      <c r="C30" s="1185">
        <f>5000-C29</f>
        <v>2346</v>
      </c>
      <c r="D30" s="1185">
        <v>1016.4</v>
      </c>
      <c r="E30" s="106">
        <f t="shared" si="0"/>
        <v>0.43324808184143221</v>
      </c>
      <c r="G30" s="1207"/>
      <c r="H30" s="1207"/>
    </row>
    <row r="31" spans="1:8" ht="13.5" thickBot="1" x14ac:dyDescent="0.25">
      <c r="A31" s="116" t="s">
        <v>1378</v>
      </c>
      <c r="B31" s="1191">
        <f>SUM(B21:B30)</f>
        <v>28820</v>
      </c>
      <c r="C31" s="1192">
        <f>SUM(C21:C30)</f>
        <v>61913.87</v>
      </c>
      <c r="D31" s="1193">
        <f>SUM(D21:D30)</f>
        <v>21907.431910000003</v>
      </c>
      <c r="E31" s="1194">
        <f>D31/C31</f>
        <v>0.35383722435699788</v>
      </c>
      <c r="G31" s="1207"/>
      <c r="H31" s="1207"/>
    </row>
    <row r="32" spans="1:8" x14ac:dyDescent="0.2">
      <c r="A32" s="131"/>
      <c r="B32" s="132"/>
      <c r="C32" s="132"/>
      <c r="D32" s="132"/>
      <c r="E32" s="133"/>
      <c r="G32" s="1207"/>
      <c r="H32" s="1207"/>
    </row>
    <row r="33" spans="1:8" x14ac:dyDescent="0.2">
      <c r="A33" s="131"/>
      <c r="B33" s="132"/>
      <c r="C33" s="132"/>
      <c r="D33" s="132"/>
      <c r="E33" s="133"/>
      <c r="G33" s="1207"/>
      <c r="H33" s="1207"/>
    </row>
    <row r="34" spans="1:8" ht="15" customHeight="1" x14ac:dyDescent="0.25">
      <c r="A34" s="1745" t="s">
        <v>1365</v>
      </c>
      <c r="B34" s="1745"/>
      <c r="C34" s="1745"/>
      <c r="D34" s="1745"/>
      <c r="E34" s="1745"/>
      <c r="G34" s="1207"/>
      <c r="H34" s="1207"/>
    </row>
    <row r="35" spans="1:8" ht="12.75" customHeight="1" x14ac:dyDescent="0.2">
      <c r="A35" s="131"/>
      <c r="B35" s="132"/>
      <c r="C35" s="132"/>
      <c r="D35" s="132"/>
      <c r="E35" s="133"/>
      <c r="G35" s="1207"/>
      <c r="H35" s="1207"/>
    </row>
    <row r="36" spans="1:8" ht="13.5" thickBot="1" x14ac:dyDescent="0.25">
      <c r="B36" s="134"/>
      <c r="C36" s="134"/>
      <c r="D36" s="134"/>
      <c r="E36" s="99" t="s">
        <v>70</v>
      </c>
      <c r="G36" s="1207"/>
      <c r="H36" s="1207"/>
    </row>
    <row r="37" spans="1:8" ht="34.5" thickBot="1" x14ac:dyDescent="0.25">
      <c r="A37" s="135" t="s">
        <v>76</v>
      </c>
      <c r="B37" s="136" t="s">
        <v>1167</v>
      </c>
      <c r="C37" s="137" t="s">
        <v>1168</v>
      </c>
      <c r="D37" s="138" t="s">
        <v>2006</v>
      </c>
      <c r="E37" s="139" t="s">
        <v>77</v>
      </c>
    </row>
    <row r="38" spans="1:8" s="934" customFormat="1" ht="13.5" thickBot="1" x14ac:dyDescent="0.25">
      <c r="A38" s="931" t="s">
        <v>1377</v>
      </c>
      <c r="B38" s="932">
        <f>D14</f>
        <v>64378.173300000002</v>
      </c>
      <c r="C38" s="933">
        <f>D31</f>
        <v>21907.431910000003</v>
      </c>
      <c r="D38" s="933">
        <f>+D14-D31</f>
        <v>42470.741389999996</v>
      </c>
      <c r="E38" s="143" t="s">
        <v>271</v>
      </c>
    </row>
    <row r="39" spans="1:8" x14ac:dyDescent="0.2">
      <c r="E39" s="144"/>
    </row>
    <row r="40" spans="1:8" ht="48.75" customHeight="1" x14ac:dyDescent="0.2">
      <c r="A40" s="1742" t="s">
        <v>1369</v>
      </c>
      <c r="B40" s="1742"/>
      <c r="C40" s="1742"/>
      <c r="D40" s="1742"/>
      <c r="E40" s="1742"/>
    </row>
  </sheetData>
  <mergeCells count="6">
    <mergeCell ref="A40:E40"/>
    <mergeCell ref="D1:E1"/>
    <mergeCell ref="A3:E3"/>
    <mergeCell ref="A5:E5"/>
    <mergeCell ref="A17:E17"/>
    <mergeCell ref="A34:E34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 tint="0.59999389629810485"/>
  </sheetPr>
  <dimension ref="A1:G37"/>
  <sheetViews>
    <sheetView topLeftCell="A12" workbookViewId="0">
      <selection activeCell="N33" sqref="N33"/>
    </sheetView>
  </sheetViews>
  <sheetFormatPr defaultRowHeight="12.75" x14ac:dyDescent="0.2"/>
  <cols>
    <col min="1" max="1" width="44" style="56" customWidth="1"/>
    <col min="2" max="4" width="10.5703125" style="56" customWidth="1"/>
    <col min="5" max="6" width="9.140625" style="56"/>
    <col min="7" max="7" width="22.85546875" style="904" customWidth="1"/>
    <col min="8" max="16384" width="9.140625" style="56"/>
  </cols>
  <sheetData>
    <row r="1" spans="1:5" x14ac:dyDescent="0.2">
      <c r="D1" s="1743">
        <v>17</v>
      </c>
      <c r="E1" s="1743"/>
    </row>
    <row r="3" spans="1:5" ht="18" x14ac:dyDescent="0.25">
      <c r="A3" s="1744" t="s">
        <v>225</v>
      </c>
      <c r="B3" s="1744"/>
      <c r="C3" s="1744"/>
      <c r="D3" s="1744"/>
      <c r="E3" s="1744"/>
    </row>
    <row r="5" spans="1:5" ht="15.75" x14ac:dyDescent="0.25">
      <c r="A5" s="1745" t="s">
        <v>1375</v>
      </c>
      <c r="B5" s="1745"/>
      <c r="C5" s="1745"/>
      <c r="D5" s="1745"/>
      <c r="E5" s="1745"/>
    </row>
    <row r="6" spans="1:5" ht="12.75" customHeight="1" x14ac:dyDescent="0.25">
      <c r="A6" s="98"/>
      <c r="B6" s="98"/>
      <c r="C6" s="98"/>
      <c r="D6" s="98"/>
      <c r="E6" s="98"/>
    </row>
    <row r="7" spans="1:5" ht="12.75" customHeight="1" thickBot="1" x14ac:dyDescent="0.25">
      <c r="E7" s="99" t="s">
        <v>70</v>
      </c>
    </row>
    <row r="8" spans="1:5" ht="12.75" customHeight="1" thickBot="1" x14ac:dyDescent="0.25">
      <c r="A8" s="100" t="s">
        <v>71</v>
      </c>
      <c r="B8" s="101" t="s">
        <v>952</v>
      </c>
      <c r="C8" s="102" t="s">
        <v>953</v>
      </c>
      <c r="D8" s="102" t="s">
        <v>72</v>
      </c>
      <c r="E8" s="103" t="s">
        <v>73</v>
      </c>
    </row>
    <row r="9" spans="1:5" ht="12.75" customHeight="1" x14ac:dyDescent="0.2">
      <c r="A9" s="104" t="s">
        <v>1370</v>
      </c>
      <c r="B9" s="225">
        <v>0</v>
      </c>
      <c r="C9" s="105">
        <v>2476.6247899999998</v>
      </c>
      <c r="D9" s="105">
        <f>C9</f>
        <v>2476.6247899999998</v>
      </c>
      <c r="E9" s="125">
        <f>D9/C9</f>
        <v>1</v>
      </c>
    </row>
    <row r="10" spans="1:5" ht="12.75" customHeight="1" x14ac:dyDescent="0.2">
      <c r="A10" s="123" t="s">
        <v>1179</v>
      </c>
      <c r="B10" s="234">
        <v>2000</v>
      </c>
      <c r="C10" s="124">
        <v>2000</v>
      </c>
      <c r="D10" s="124">
        <v>2000</v>
      </c>
      <c r="E10" s="125">
        <f>D10/C10</f>
        <v>1</v>
      </c>
    </row>
    <row r="11" spans="1:5" ht="12.75" customHeight="1" thickBot="1" x14ac:dyDescent="0.25">
      <c r="A11" s="112" t="s">
        <v>74</v>
      </c>
      <c r="B11" s="113">
        <v>0</v>
      </c>
      <c r="C11" s="114">
        <v>0</v>
      </c>
      <c r="D11" s="114">
        <v>0.22237999999999999</v>
      </c>
      <c r="E11" s="147" t="s">
        <v>75</v>
      </c>
    </row>
    <row r="12" spans="1:5" ht="12.75" customHeight="1" thickBot="1" x14ac:dyDescent="0.25">
      <c r="A12" s="116" t="s">
        <v>1371</v>
      </c>
      <c r="B12" s="130">
        <f>SUM(B9:B11)</f>
        <v>2000</v>
      </c>
      <c r="C12" s="145">
        <f>SUM(C9:C11)</f>
        <v>4476.6247899999998</v>
      </c>
      <c r="D12" s="118">
        <f>SUM(D9:D11)</f>
        <v>4476.84717</v>
      </c>
      <c r="E12" s="120">
        <f>D12/C12</f>
        <v>1.0000496758183748</v>
      </c>
    </row>
    <row r="13" spans="1:5" x14ac:dyDescent="0.2">
      <c r="A13" s="57"/>
      <c r="B13" s="121"/>
      <c r="C13" s="121"/>
      <c r="D13" s="121"/>
      <c r="E13" s="58"/>
    </row>
    <row r="14" spans="1:5" x14ac:dyDescent="0.2">
      <c r="A14" s="57"/>
      <c r="B14" s="121"/>
      <c r="C14" s="121"/>
      <c r="D14" s="121"/>
      <c r="E14" s="58"/>
    </row>
    <row r="15" spans="1:5" ht="15.75" x14ac:dyDescent="0.25">
      <c r="A15" s="1745" t="s">
        <v>1374</v>
      </c>
      <c r="B15" s="1745"/>
      <c r="C15" s="1745"/>
      <c r="D15" s="1745"/>
      <c r="E15" s="1745"/>
    </row>
    <row r="16" spans="1:5" ht="12.75" customHeight="1" x14ac:dyDescent="0.25">
      <c r="A16" s="98"/>
      <c r="B16" s="98"/>
      <c r="C16" s="98"/>
      <c r="D16" s="98"/>
      <c r="E16" s="98"/>
    </row>
    <row r="17" spans="1:7" ht="12.75" customHeight="1" thickBot="1" x14ac:dyDescent="0.3">
      <c r="A17" s="98"/>
      <c r="B17" s="98"/>
      <c r="C17" s="98"/>
      <c r="D17" s="98"/>
      <c r="E17" s="99" t="s">
        <v>70</v>
      </c>
    </row>
    <row r="18" spans="1:7" ht="12.75" customHeight="1" thickBot="1" x14ac:dyDescent="0.25">
      <c r="A18" s="100" t="s">
        <v>71</v>
      </c>
      <c r="B18" s="101" t="s">
        <v>952</v>
      </c>
      <c r="C18" s="102" t="s">
        <v>953</v>
      </c>
      <c r="D18" s="102" t="s">
        <v>72</v>
      </c>
      <c r="E18" s="103" t="s">
        <v>73</v>
      </c>
    </row>
    <row r="19" spans="1:7" ht="12.75" customHeight="1" x14ac:dyDescent="0.2">
      <c r="A19" s="123" t="s">
        <v>240</v>
      </c>
      <c r="B19" s="234">
        <v>2000</v>
      </c>
      <c r="C19" s="124">
        <v>3884.05</v>
      </c>
      <c r="D19" s="237">
        <v>0</v>
      </c>
      <c r="E19" s="146">
        <f>D19/C19</f>
        <v>0</v>
      </c>
    </row>
    <row r="20" spans="1:7" ht="12.75" customHeight="1" x14ac:dyDescent="0.2">
      <c r="A20" s="123" t="s">
        <v>241</v>
      </c>
      <c r="B20" s="235">
        <v>0</v>
      </c>
      <c r="C20" s="236">
        <f>4476.62-3884.05</f>
        <v>592.56999999999971</v>
      </c>
      <c r="D20" s="238">
        <v>592.57000000000005</v>
      </c>
      <c r="E20" s="146">
        <f>D20/C20</f>
        <v>1.0000000000000007</v>
      </c>
    </row>
    <row r="21" spans="1:7" ht="12.75" customHeight="1" x14ac:dyDescent="0.2">
      <c r="A21" s="123" t="s">
        <v>446</v>
      </c>
      <c r="B21" s="234">
        <v>0</v>
      </c>
      <c r="C21" s="124">
        <v>0</v>
      </c>
      <c r="D21" s="237">
        <v>0</v>
      </c>
      <c r="E21" s="147" t="s">
        <v>75</v>
      </c>
    </row>
    <row r="22" spans="1:7" ht="12.75" customHeight="1" thickBot="1" x14ac:dyDescent="0.25">
      <c r="A22" s="123" t="s">
        <v>447</v>
      </c>
      <c r="B22" s="235">
        <v>0</v>
      </c>
      <c r="C22" s="236">
        <v>0</v>
      </c>
      <c r="D22" s="238">
        <v>0</v>
      </c>
      <c r="E22" s="147" t="s">
        <v>75</v>
      </c>
    </row>
    <row r="23" spans="1:7" ht="12.75" customHeight="1" thickBot="1" x14ac:dyDescent="0.25">
      <c r="A23" s="116" t="s">
        <v>1372</v>
      </c>
      <c r="B23" s="130">
        <f>SUM(B19:B22)</f>
        <v>2000</v>
      </c>
      <c r="C23" s="145">
        <f>SUM(C19:C22)</f>
        <v>4476.62</v>
      </c>
      <c r="D23" s="118">
        <f>SUM(D19:D22)</f>
        <v>592.57000000000005</v>
      </c>
      <c r="E23" s="120">
        <f>D23/C23</f>
        <v>0.13236995769129389</v>
      </c>
    </row>
    <row r="24" spans="1:7" x14ac:dyDescent="0.2">
      <c r="A24" s="131"/>
      <c r="B24" s="132"/>
      <c r="C24" s="132"/>
      <c r="D24" s="132"/>
      <c r="E24" s="133"/>
    </row>
    <row r="25" spans="1:7" x14ac:dyDescent="0.2">
      <c r="A25" s="131"/>
      <c r="B25" s="132"/>
      <c r="C25" s="132"/>
      <c r="D25" s="132"/>
      <c r="E25" s="133"/>
    </row>
    <row r="26" spans="1:7" ht="15.75" x14ac:dyDescent="0.25">
      <c r="A26" s="1745" t="s">
        <v>1373</v>
      </c>
      <c r="B26" s="1745"/>
      <c r="C26" s="1745"/>
      <c r="D26" s="1745"/>
      <c r="E26" s="1745"/>
    </row>
    <row r="27" spans="1:7" ht="12.75" customHeight="1" x14ac:dyDescent="0.2">
      <c r="A27" s="131"/>
      <c r="B27" s="132"/>
      <c r="C27" s="132"/>
      <c r="D27" s="132"/>
      <c r="E27" s="133"/>
    </row>
    <row r="28" spans="1:7" ht="12.75" customHeight="1" thickBot="1" x14ac:dyDescent="0.25">
      <c r="B28" s="134"/>
      <c r="C28" s="134"/>
      <c r="D28" s="134"/>
      <c r="E28" s="99" t="s">
        <v>70</v>
      </c>
    </row>
    <row r="29" spans="1:7" ht="37.5" customHeight="1" thickBot="1" x14ac:dyDescent="0.25">
      <c r="A29" s="135" t="s">
        <v>76</v>
      </c>
      <c r="B29" s="136" t="s">
        <v>1167</v>
      </c>
      <c r="C29" s="137" t="s">
        <v>1168</v>
      </c>
      <c r="D29" s="138" t="s">
        <v>1214</v>
      </c>
      <c r="E29" s="139" t="s">
        <v>77</v>
      </c>
    </row>
    <row r="30" spans="1:7" ht="12.75" customHeight="1" thickBot="1" x14ac:dyDescent="0.25">
      <c r="A30" s="140" t="s">
        <v>1215</v>
      </c>
      <c r="B30" s="141">
        <f>D12</f>
        <v>4476.84717</v>
      </c>
      <c r="C30" s="142">
        <f>D23</f>
        <v>592.57000000000005</v>
      </c>
      <c r="D30" s="142">
        <f>+D12-D23</f>
        <v>3884.2771699999998</v>
      </c>
      <c r="E30" s="143" t="s">
        <v>271</v>
      </c>
      <c r="G30" s="696"/>
    </row>
    <row r="31" spans="1:7" x14ac:dyDescent="0.2">
      <c r="E31" s="144"/>
    </row>
    <row r="32" spans="1:7" ht="42" customHeight="1" x14ac:dyDescent="0.2">
      <c r="A32" s="1742" t="s">
        <v>1376</v>
      </c>
      <c r="B32" s="1769"/>
      <c r="C32" s="1769"/>
      <c r="D32" s="1769"/>
      <c r="E32" s="1769"/>
      <c r="G32" s="930"/>
    </row>
    <row r="33" spans="1:5" ht="12.75" customHeight="1" x14ac:dyDescent="0.2">
      <c r="A33" s="233"/>
      <c r="B33" s="233"/>
      <c r="C33" s="233"/>
      <c r="D33" s="233"/>
      <c r="E33" s="233"/>
    </row>
    <row r="34" spans="1:5" ht="12.75" customHeight="1" x14ac:dyDescent="0.2">
      <c r="A34" s="233"/>
      <c r="B34" s="233"/>
      <c r="C34" s="233"/>
      <c r="D34" s="233"/>
      <c r="E34" s="233"/>
    </row>
    <row r="35" spans="1:5" ht="12.75" customHeight="1" x14ac:dyDescent="0.2">
      <c r="A35" s="233"/>
      <c r="B35" s="233"/>
      <c r="C35" s="233"/>
      <c r="D35" s="233"/>
      <c r="E35" s="233"/>
    </row>
    <row r="36" spans="1:5" ht="12.75" customHeight="1" x14ac:dyDescent="0.2"/>
    <row r="37" spans="1:5" ht="12.75" customHeight="1" x14ac:dyDescent="0.2"/>
  </sheetData>
  <mergeCells count="6">
    <mergeCell ref="A32:E32"/>
    <mergeCell ref="D1:E1"/>
    <mergeCell ref="A3:E3"/>
    <mergeCell ref="A5:E5"/>
    <mergeCell ref="A15:E15"/>
    <mergeCell ref="A26:E26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0F80F-172E-4435-8338-94101E1E8471}">
  <sheetPr>
    <tabColor theme="6" tint="0.59999389629810485"/>
  </sheetPr>
  <dimension ref="A1:E37"/>
  <sheetViews>
    <sheetView workbookViewId="0">
      <selection activeCell="M30" sqref="M30"/>
    </sheetView>
  </sheetViews>
  <sheetFormatPr defaultRowHeight="12.75" x14ac:dyDescent="0.2"/>
  <cols>
    <col min="1" max="1" width="44" style="56" customWidth="1"/>
    <col min="2" max="4" width="10.5703125" style="56" customWidth="1"/>
    <col min="5" max="16384" width="9.140625" style="56"/>
  </cols>
  <sheetData>
    <row r="1" spans="1:5" x14ac:dyDescent="0.2">
      <c r="D1" s="1743">
        <v>18</v>
      </c>
      <c r="E1" s="1743"/>
    </row>
    <row r="3" spans="1:5" ht="18" x14ac:dyDescent="0.25">
      <c r="A3" s="1744" t="s">
        <v>973</v>
      </c>
      <c r="B3" s="1744"/>
      <c r="C3" s="1744"/>
      <c r="D3" s="1744"/>
      <c r="E3" s="1744"/>
    </row>
    <row r="5" spans="1:5" ht="15.75" x14ac:dyDescent="0.25">
      <c r="A5" s="1745" t="s">
        <v>1205</v>
      </c>
      <c r="B5" s="1745"/>
      <c r="C5" s="1745"/>
      <c r="D5" s="1745"/>
      <c r="E5" s="1745"/>
    </row>
    <row r="6" spans="1:5" ht="12.75" customHeight="1" x14ac:dyDescent="0.25">
      <c r="A6" s="98"/>
      <c r="B6" s="98"/>
      <c r="C6" s="98"/>
      <c r="D6" s="98"/>
      <c r="E6" s="98"/>
    </row>
    <row r="7" spans="1:5" ht="12.75" customHeight="1" thickBot="1" x14ac:dyDescent="0.25">
      <c r="E7" s="99" t="s">
        <v>70</v>
      </c>
    </row>
    <row r="8" spans="1:5" ht="12.75" customHeight="1" thickBot="1" x14ac:dyDescent="0.25">
      <c r="A8" s="100" t="s">
        <v>71</v>
      </c>
      <c r="B8" s="101" t="s">
        <v>952</v>
      </c>
      <c r="C8" s="102" t="s">
        <v>953</v>
      </c>
      <c r="D8" s="102" t="s">
        <v>72</v>
      </c>
      <c r="E8" s="103" t="s">
        <v>73</v>
      </c>
    </row>
    <row r="9" spans="1:5" ht="12.75" customHeight="1" x14ac:dyDescent="0.2">
      <c r="A9" s="123" t="s">
        <v>1211</v>
      </c>
      <c r="B9" s="234">
        <v>0</v>
      </c>
      <c r="C9" s="124">
        <v>240900</v>
      </c>
      <c r="D9" s="237">
        <f>C9</f>
        <v>240900</v>
      </c>
      <c r="E9" s="146">
        <f>D9/C9</f>
        <v>1</v>
      </c>
    </row>
    <row r="10" spans="1:5" ht="12.75" customHeight="1" x14ac:dyDescent="0.2">
      <c r="A10" s="123" t="s">
        <v>1210</v>
      </c>
      <c r="B10" s="235">
        <v>0</v>
      </c>
      <c r="C10" s="236">
        <v>603250</v>
      </c>
      <c r="D10" s="238">
        <v>603250</v>
      </c>
      <c r="E10" s="146">
        <f>D10/C10</f>
        <v>1</v>
      </c>
    </row>
    <row r="11" spans="1:5" ht="12.75" customHeight="1" thickBot="1" x14ac:dyDescent="0.25">
      <c r="A11" s="123" t="s">
        <v>74</v>
      </c>
      <c r="B11" s="234">
        <v>0</v>
      </c>
      <c r="C11" s="124">
        <v>0</v>
      </c>
      <c r="D11" s="237">
        <v>28511.59</v>
      </c>
      <c r="E11" s="147" t="s">
        <v>75</v>
      </c>
    </row>
    <row r="12" spans="1:5" ht="12.75" customHeight="1" thickBot="1" x14ac:dyDescent="0.25">
      <c r="A12" s="116" t="s">
        <v>1207</v>
      </c>
      <c r="B12" s="130">
        <f>SUM(B9:B11)</f>
        <v>0</v>
      </c>
      <c r="C12" s="145">
        <f>SUM(C9:C11)</f>
        <v>844150</v>
      </c>
      <c r="D12" s="118">
        <f>SUM(D9:D11)</f>
        <v>872661.59</v>
      </c>
      <c r="E12" s="120">
        <f>D12/C12</f>
        <v>1.0337755019842445</v>
      </c>
    </row>
    <row r="13" spans="1:5" x14ac:dyDescent="0.2">
      <c r="A13" s="57"/>
      <c r="B13" s="121"/>
      <c r="C13" s="121"/>
      <c r="D13" s="121"/>
      <c r="E13" s="58"/>
    </row>
    <row r="14" spans="1:5" x14ac:dyDescent="0.2">
      <c r="A14" s="57"/>
      <c r="B14" s="121"/>
      <c r="C14" s="121"/>
      <c r="D14" s="121"/>
      <c r="E14" s="58"/>
    </row>
    <row r="15" spans="1:5" ht="15.75" x14ac:dyDescent="0.25">
      <c r="A15" s="1745" t="s">
        <v>1208</v>
      </c>
      <c r="B15" s="1745"/>
      <c r="C15" s="1745"/>
      <c r="D15" s="1745"/>
      <c r="E15" s="1745"/>
    </row>
    <row r="16" spans="1:5" ht="12.75" customHeight="1" x14ac:dyDescent="0.25">
      <c r="A16" s="98"/>
      <c r="B16" s="98"/>
      <c r="C16" s="98"/>
      <c r="D16" s="98"/>
      <c r="E16" s="98"/>
    </row>
    <row r="17" spans="1:5" ht="12.75" customHeight="1" thickBot="1" x14ac:dyDescent="0.3">
      <c r="A17" s="98"/>
      <c r="B17" s="98"/>
      <c r="C17" s="98"/>
      <c r="D17" s="98"/>
      <c r="E17" s="99" t="s">
        <v>70</v>
      </c>
    </row>
    <row r="18" spans="1:5" ht="12.75" customHeight="1" thickBot="1" x14ac:dyDescent="0.25">
      <c r="A18" s="100" t="s">
        <v>71</v>
      </c>
      <c r="B18" s="101" t="s">
        <v>952</v>
      </c>
      <c r="C18" s="102" t="s">
        <v>953</v>
      </c>
      <c r="D18" s="102" t="s">
        <v>72</v>
      </c>
      <c r="E18" s="103" t="s">
        <v>73</v>
      </c>
    </row>
    <row r="19" spans="1:5" ht="12.75" customHeight="1" x14ac:dyDescent="0.2">
      <c r="A19" s="123" t="s">
        <v>1212</v>
      </c>
      <c r="B19" s="234">
        <v>0</v>
      </c>
      <c r="C19" s="124">
        <v>240900</v>
      </c>
      <c r="D19" s="237">
        <v>0</v>
      </c>
      <c r="E19" s="146">
        <f>D19/C19</f>
        <v>0</v>
      </c>
    </row>
    <row r="20" spans="1:5" ht="12.75" customHeight="1" thickBot="1" x14ac:dyDescent="0.25">
      <c r="A20" s="123" t="s">
        <v>1213</v>
      </c>
      <c r="B20" s="234">
        <v>0</v>
      </c>
      <c r="C20" s="124">
        <v>603250</v>
      </c>
      <c r="D20" s="237">
        <v>0</v>
      </c>
      <c r="E20" s="125">
        <f>D20/C20</f>
        <v>0</v>
      </c>
    </row>
    <row r="21" spans="1:5" ht="12.75" customHeight="1" thickBot="1" x14ac:dyDescent="0.25">
      <c r="A21" s="116" t="s">
        <v>1206</v>
      </c>
      <c r="B21" s="130">
        <f>SUM(B19:B20)</f>
        <v>0</v>
      </c>
      <c r="C21" s="145">
        <f>SUM(C19:C20)</f>
        <v>844150</v>
      </c>
      <c r="D21" s="118">
        <f>SUM(D19:D20)</f>
        <v>0</v>
      </c>
      <c r="E21" s="120">
        <f>D21/C21</f>
        <v>0</v>
      </c>
    </row>
    <row r="22" spans="1:5" x14ac:dyDescent="0.2">
      <c r="A22" s="131"/>
      <c r="B22" s="132"/>
      <c r="C22" s="132"/>
      <c r="D22" s="132"/>
      <c r="E22" s="133"/>
    </row>
    <row r="23" spans="1:5" x14ac:dyDescent="0.2">
      <c r="A23" s="131"/>
      <c r="B23" s="132"/>
      <c r="C23" s="132"/>
      <c r="D23" s="132"/>
      <c r="E23" s="133"/>
    </row>
    <row r="24" spans="1:5" ht="15.75" x14ac:dyDescent="0.25">
      <c r="A24" s="1745" t="s">
        <v>1209</v>
      </c>
      <c r="B24" s="1745"/>
      <c r="C24" s="1745"/>
      <c r="D24" s="1745"/>
      <c r="E24" s="1745"/>
    </row>
    <row r="25" spans="1:5" ht="12.75" customHeight="1" x14ac:dyDescent="0.2">
      <c r="A25" s="131"/>
      <c r="B25" s="132"/>
      <c r="C25" s="132"/>
      <c r="D25" s="132"/>
      <c r="E25" s="133"/>
    </row>
    <row r="26" spans="1:5" ht="12.75" customHeight="1" thickBot="1" x14ac:dyDescent="0.25">
      <c r="B26" s="134"/>
      <c r="C26" s="134"/>
      <c r="D26" s="134"/>
      <c r="E26" s="99" t="s">
        <v>70</v>
      </c>
    </row>
    <row r="27" spans="1:5" ht="37.5" customHeight="1" thickBot="1" x14ac:dyDescent="0.25">
      <c r="A27" s="135" t="s">
        <v>76</v>
      </c>
      <c r="B27" s="136" t="s">
        <v>1167</v>
      </c>
      <c r="C27" s="137" t="s">
        <v>1168</v>
      </c>
      <c r="D27" s="138" t="s">
        <v>2018</v>
      </c>
      <c r="E27" s="139" t="s">
        <v>77</v>
      </c>
    </row>
    <row r="28" spans="1:5" s="934" customFormat="1" ht="15" customHeight="1" thickBot="1" x14ac:dyDescent="0.25">
      <c r="A28" s="931" t="s">
        <v>2019</v>
      </c>
      <c r="B28" s="932">
        <f>D12</f>
        <v>872661.59</v>
      </c>
      <c r="C28" s="933">
        <f>D21</f>
        <v>0</v>
      </c>
      <c r="D28" s="933">
        <f>+D12-D21</f>
        <v>872661.59</v>
      </c>
      <c r="E28" s="143" t="s">
        <v>271</v>
      </c>
    </row>
    <row r="29" spans="1:5" s="934" customFormat="1" ht="15" customHeight="1" thickBot="1" x14ac:dyDescent="0.25">
      <c r="A29" s="931" t="s">
        <v>2017</v>
      </c>
      <c r="B29" s="932"/>
      <c r="C29" s="933"/>
      <c r="D29" s="933">
        <v>22661.59</v>
      </c>
      <c r="E29" s="143"/>
    </row>
    <row r="30" spans="1:5" s="934" customFormat="1" ht="15" customHeight="1" thickBot="1" x14ac:dyDescent="0.25">
      <c r="A30" s="931" t="s">
        <v>2016</v>
      </c>
      <c r="B30" s="932"/>
      <c r="C30" s="933"/>
      <c r="D30" s="933">
        <v>850000</v>
      </c>
      <c r="E30" s="143"/>
    </row>
    <row r="31" spans="1:5" x14ac:dyDescent="0.2">
      <c r="E31" s="144"/>
    </row>
    <row r="32" spans="1:5" ht="42" customHeight="1" x14ac:dyDescent="0.2">
      <c r="A32" s="1742" t="s">
        <v>2015</v>
      </c>
      <c r="B32" s="1769"/>
      <c r="C32" s="1769"/>
      <c r="D32" s="1769"/>
      <c r="E32" s="1769"/>
    </row>
    <row r="33" spans="1:5" ht="15" customHeight="1" x14ac:dyDescent="0.2">
      <c r="A33" s="233"/>
      <c r="B33" s="233"/>
      <c r="C33" s="233"/>
      <c r="D33" s="233"/>
      <c r="E33" s="233"/>
    </row>
    <row r="34" spans="1:5" ht="12.75" customHeight="1" x14ac:dyDescent="0.2">
      <c r="A34" s="1209"/>
      <c r="B34" s="1209"/>
      <c r="C34" s="1209"/>
      <c r="D34" s="1209"/>
      <c r="E34" s="1209"/>
    </row>
    <row r="35" spans="1:5" ht="12.75" customHeight="1" x14ac:dyDescent="0.2">
      <c r="A35" s="233"/>
      <c r="B35" s="233"/>
      <c r="C35" s="233"/>
      <c r="D35" s="233"/>
      <c r="E35" s="233"/>
    </row>
    <row r="36" spans="1:5" ht="12.75" customHeight="1" x14ac:dyDescent="0.2"/>
    <row r="37" spans="1:5" ht="12.75" customHeight="1" x14ac:dyDescent="0.2"/>
  </sheetData>
  <mergeCells count="6">
    <mergeCell ref="A32:E32"/>
    <mergeCell ref="D1:E1"/>
    <mergeCell ref="A3:E3"/>
    <mergeCell ref="A5:E5"/>
    <mergeCell ref="A15:E15"/>
    <mergeCell ref="A24:E24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5DCCE-98B5-4CD9-B16C-57F53AA82F66}">
  <sheetPr>
    <tabColor theme="6" tint="0.59999389629810485"/>
  </sheetPr>
  <dimension ref="A1:L53"/>
  <sheetViews>
    <sheetView zoomScaleNormal="100" workbookViewId="0">
      <selection activeCell="E47" sqref="E47"/>
    </sheetView>
  </sheetViews>
  <sheetFormatPr defaultRowHeight="12.75" x14ac:dyDescent="0.2"/>
  <cols>
    <col min="1" max="1" width="3.7109375" style="30" customWidth="1"/>
    <col min="2" max="4" width="5.7109375" style="30" customWidth="1"/>
    <col min="5" max="5" width="49.28515625" style="30" customWidth="1"/>
    <col min="6" max="6" width="16.140625" style="30" customWidth="1"/>
    <col min="7" max="7" width="3.7109375" style="30" customWidth="1"/>
    <col min="8" max="9" width="10" style="30" bestFit="1" customWidth="1"/>
    <col min="10" max="10" width="9.140625" style="30"/>
    <col min="11" max="11" width="45" style="30" customWidth="1"/>
    <col min="12" max="16384" width="9.140625" style="30"/>
  </cols>
  <sheetData>
    <row r="1" spans="1:11" x14ac:dyDescent="0.2">
      <c r="A1" s="17"/>
      <c r="B1" s="17"/>
      <c r="C1" s="17"/>
      <c r="D1" s="17"/>
      <c r="E1" s="17"/>
      <c r="F1" s="1518">
        <v>1</v>
      </c>
      <c r="G1" s="1518"/>
      <c r="H1" s="17"/>
      <c r="I1" s="17"/>
      <c r="J1" s="17"/>
    </row>
    <row r="2" spans="1:1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ht="15.75" x14ac:dyDescent="0.25">
      <c r="A3" s="17"/>
      <c r="B3" s="1519" t="s">
        <v>964</v>
      </c>
      <c r="C3" s="1519"/>
      <c r="D3" s="1519"/>
      <c r="E3" s="1519"/>
      <c r="F3" s="1519"/>
      <c r="G3" s="17"/>
      <c r="H3" s="17"/>
      <c r="I3" s="17"/>
      <c r="J3" s="17"/>
    </row>
    <row r="4" spans="1:11" x14ac:dyDescent="0.2">
      <c r="A4" s="17"/>
      <c r="B4" s="26"/>
      <c r="C4" s="26"/>
      <c r="D4" s="26"/>
      <c r="E4" s="26"/>
      <c r="F4" s="17"/>
      <c r="G4" s="17"/>
      <c r="H4" s="17"/>
      <c r="I4" s="17"/>
      <c r="J4" s="17"/>
    </row>
    <row r="5" spans="1:11" ht="15.75" x14ac:dyDescent="0.25">
      <c r="A5" s="17"/>
      <c r="B5" s="1520" t="s">
        <v>965</v>
      </c>
      <c r="C5" s="1520"/>
      <c r="D5" s="1520"/>
      <c r="E5" s="1520"/>
      <c r="F5" s="1520"/>
      <c r="G5" s="17"/>
      <c r="H5" s="17"/>
      <c r="I5" s="17"/>
      <c r="J5" s="17"/>
    </row>
    <row r="6" spans="1:11" x14ac:dyDescent="0.2">
      <c r="A6" s="17"/>
      <c r="B6" s="20"/>
      <c r="C6" s="20"/>
      <c r="D6" s="20"/>
      <c r="E6" s="20"/>
      <c r="F6" s="17"/>
      <c r="G6" s="17"/>
      <c r="H6" s="17"/>
      <c r="I6" s="17"/>
      <c r="J6" s="17"/>
    </row>
    <row r="7" spans="1:11" x14ac:dyDescent="0.2">
      <c r="A7" s="17"/>
      <c r="B7" s="1521" t="s">
        <v>963</v>
      </c>
      <c r="C7" s="1521"/>
      <c r="D7" s="1521"/>
      <c r="E7" s="1521"/>
      <c r="F7" s="1521"/>
      <c r="G7" s="17"/>
      <c r="H7" s="17"/>
      <c r="I7" s="17"/>
      <c r="J7" s="17"/>
    </row>
    <row r="8" spans="1:11" ht="13.5" thickBot="1" x14ac:dyDescent="0.25">
      <c r="A8" s="17"/>
      <c r="B8" s="19"/>
      <c r="C8" s="20"/>
      <c r="D8" s="20"/>
      <c r="E8" s="20"/>
      <c r="F8" s="17"/>
      <c r="G8" s="17"/>
      <c r="H8" s="17"/>
      <c r="I8" s="17"/>
      <c r="J8" s="17"/>
    </row>
    <row r="9" spans="1:11" ht="12" customHeight="1" thickBot="1" x14ac:dyDescent="0.25">
      <c r="A9" s="17"/>
      <c r="B9" s="1522" t="s">
        <v>349</v>
      </c>
      <c r="C9" s="1523"/>
      <c r="D9" s="1523"/>
      <c r="E9" s="1523"/>
      <c r="F9" s="31" t="s">
        <v>70</v>
      </c>
      <c r="G9" s="17"/>
      <c r="H9" s="17"/>
      <c r="I9" s="17"/>
      <c r="J9" s="17"/>
    </row>
    <row r="10" spans="1:11" ht="12.95" customHeight="1" thickBot="1" x14ac:dyDescent="0.25">
      <c r="A10" s="32"/>
      <c r="B10" s="1516" t="s">
        <v>178</v>
      </c>
      <c r="C10" s="1517"/>
      <c r="D10" s="1517"/>
      <c r="E10" s="1517"/>
      <c r="F10" s="40">
        <f>+F11+F20+F26</f>
        <v>3443813.34</v>
      </c>
      <c r="G10" s="17"/>
      <c r="H10" s="17"/>
      <c r="I10" s="17"/>
      <c r="J10" s="33"/>
    </row>
    <row r="11" spans="1:11" ht="12.95" customHeight="1" x14ac:dyDescent="0.2">
      <c r="A11" s="17"/>
      <c r="B11" s="1524" t="s">
        <v>351</v>
      </c>
      <c r="C11" s="1527" t="s">
        <v>352</v>
      </c>
      <c r="D11" s="1528"/>
      <c r="E11" s="1528"/>
      <c r="F11" s="41">
        <f>SUM(F12:F19)</f>
        <v>3348920</v>
      </c>
      <c r="G11" s="17"/>
      <c r="H11" s="244"/>
      <c r="I11" s="17"/>
      <c r="J11" s="17"/>
    </row>
    <row r="12" spans="1:11" ht="12.95" customHeight="1" x14ac:dyDescent="0.2">
      <c r="A12" s="17"/>
      <c r="B12" s="1525"/>
      <c r="C12" s="21" t="s">
        <v>353</v>
      </c>
      <c r="D12" s="1529" t="s">
        <v>354</v>
      </c>
      <c r="E12" s="1530"/>
      <c r="F12" s="342">
        <v>1930000</v>
      </c>
      <c r="G12" s="17"/>
      <c r="H12" s="17"/>
      <c r="I12" s="349"/>
      <c r="J12" s="805"/>
      <c r="K12" s="311"/>
    </row>
    <row r="13" spans="1:11" ht="12.95" customHeight="1" x14ac:dyDescent="0.2">
      <c r="A13" s="17"/>
      <c r="B13" s="1525"/>
      <c r="C13" s="22"/>
      <c r="D13" s="1531" t="s">
        <v>355</v>
      </c>
      <c r="E13" s="1532"/>
      <c r="F13" s="342">
        <v>86000</v>
      </c>
      <c r="G13" s="17"/>
      <c r="H13" s="17"/>
      <c r="I13" s="349"/>
      <c r="J13" s="805"/>
      <c r="K13" s="311"/>
    </row>
    <row r="14" spans="1:11" ht="12.95" customHeight="1" x14ac:dyDescent="0.2">
      <c r="A14" s="17"/>
      <c r="B14" s="1525"/>
      <c r="C14" s="22"/>
      <c r="D14" s="1531" t="s">
        <v>356</v>
      </c>
      <c r="E14" s="1532"/>
      <c r="F14" s="342">
        <v>14000</v>
      </c>
      <c r="G14" s="17"/>
      <c r="H14" s="17"/>
      <c r="I14" s="349"/>
      <c r="J14" s="805"/>
      <c r="K14" s="311"/>
    </row>
    <row r="15" spans="1:11" ht="12.95" customHeight="1" x14ac:dyDescent="0.2">
      <c r="A15" s="17"/>
      <c r="B15" s="1525"/>
      <c r="C15" s="22"/>
      <c r="D15" s="1531" t="s">
        <v>357</v>
      </c>
      <c r="E15" s="1532"/>
      <c r="F15" s="342">
        <v>675000</v>
      </c>
      <c r="G15" s="17"/>
      <c r="H15" s="17"/>
      <c r="I15" s="349"/>
      <c r="J15" s="805"/>
      <c r="K15" s="311"/>
    </row>
    <row r="16" spans="1:11" ht="12.95" customHeight="1" x14ac:dyDescent="0.2">
      <c r="A16" s="17"/>
      <c r="B16" s="1525"/>
      <c r="C16" s="22"/>
      <c r="D16" s="1531" t="s">
        <v>358</v>
      </c>
      <c r="E16" s="1532"/>
      <c r="F16" s="342">
        <v>625000</v>
      </c>
      <c r="G16" s="17"/>
      <c r="H16" s="17"/>
      <c r="I16" s="349"/>
      <c r="J16" s="805"/>
      <c r="K16" s="311"/>
    </row>
    <row r="17" spans="1:12" ht="12.95" customHeight="1" x14ac:dyDescent="0.2">
      <c r="A17" s="17"/>
      <c r="B17" s="1525"/>
      <c r="C17" s="22"/>
      <c r="D17" s="1531" t="s">
        <v>359</v>
      </c>
      <c r="E17" s="1532"/>
      <c r="F17" s="42">
        <v>600</v>
      </c>
      <c r="G17" s="17"/>
      <c r="H17" s="17"/>
      <c r="I17" s="17"/>
      <c r="J17" s="17"/>
    </row>
    <row r="18" spans="1:12" ht="12.95" customHeight="1" x14ac:dyDescent="0.2">
      <c r="A18" s="17"/>
      <c r="B18" s="1525"/>
      <c r="C18" s="22"/>
      <c r="D18" s="1533" t="s">
        <v>746</v>
      </c>
      <c r="E18" s="1534"/>
      <c r="F18" s="42">
        <v>320</v>
      </c>
      <c r="G18" s="17"/>
      <c r="H18" s="17"/>
      <c r="I18" s="17"/>
      <c r="J18" s="17"/>
      <c r="K18" s="247"/>
      <c r="L18" s="248"/>
    </row>
    <row r="19" spans="1:12" ht="12.95" customHeight="1" x14ac:dyDescent="0.2">
      <c r="A19" s="17"/>
      <c r="B19" s="1526"/>
      <c r="C19" s="22"/>
      <c r="D19" s="1535" t="s">
        <v>745</v>
      </c>
      <c r="E19" s="1536"/>
      <c r="F19" s="45">
        <v>18000</v>
      </c>
      <c r="G19" s="17"/>
      <c r="H19" s="17"/>
      <c r="I19" s="17"/>
      <c r="J19" s="17"/>
      <c r="K19" s="247"/>
      <c r="L19" s="248"/>
    </row>
    <row r="20" spans="1:12" ht="12.95" customHeight="1" x14ac:dyDescent="0.2">
      <c r="A20" s="17"/>
      <c r="B20" s="1539" t="s">
        <v>351</v>
      </c>
      <c r="C20" s="1540" t="s">
        <v>360</v>
      </c>
      <c r="D20" s="1540"/>
      <c r="E20" s="1541"/>
      <c r="F20" s="43">
        <f>SUM(F21:F25)</f>
        <v>94893.34</v>
      </c>
      <c r="G20" s="17"/>
      <c r="H20" s="17"/>
      <c r="I20" s="17"/>
      <c r="J20" s="17"/>
      <c r="K20" s="245"/>
    </row>
    <row r="21" spans="1:12" ht="12.95" customHeight="1" x14ac:dyDescent="0.2">
      <c r="A21" s="17"/>
      <c r="B21" s="1525"/>
      <c r="C21" s="44" t="s">
        <v>353</v>
      </c>
      <c r="D21" s="1542" t="s">
        <v>362</v>
      </c>
      <c r="E21" s="1535"/>
      <c r="F21" s="45">
        <v>51748.84</v>
      </c>
      <c r="G21" s="17"/>
      <c r="H21" s="17"/>
      <c r="I21" s="17"/>
      <c r="J21" s="17"/>
      <c r="K21" s="245"/>
    </row>
    <row r="22" spans="1:12" ht="12.95" customHeight="1" x14ac:dyDescent="0.2">
      <c r="A22" s="17"/>
      <c r="B22" s="1525"/>
      <c r="C22" s="16"/>
      <c r="D22" s="1542" t="s">
        <v>364</v>
      </c>
      <c r="E22" s="1535"/>
      <c r="F22" s="45">
        <v>4000</v>
      </c>
      <c r="G22" s="17"/>
      <c r="H22" s="244"/>
      <c r="I22" s="17"/>
      <c r="J22" s="17"/>
      <c r="K22" s="249"/>
      <c r="L22" s="250"/>
    </row>
    <row r="23" spans="1:12" ht="12.95" customHeight="1" x14ac:dyDescent="0.2">
      <c r="A23" s="17"/>
      <c r="B23" s="1525"/>
      <c r="C23" s="16"/>
      <c r="D23" s="1535" t="s">
        <v>196</v>
      </c>
      <c r="E23" s="1536"/>
      <c r="F23" s="45">
        <v>4000</v>
      </c>
      <c r="G23" s="17"/>
      <c r="H23" s="17"/>
      <c r="I23" s="17"/>
      <c r="J23" s="17"/>
      <c r="K23" s="247"/>
      <c r="L23" s="251"/>
    </row>
    <row r="24" spans="1:12" ht="12.95" customHeight="1" x14ac:dyDescent="0.2">
      <c r="A24" s="17"/>
      <c r="B24" s="1525"/>
      <c r="C24" s="16"/>
      <c r="D24" s="23" t="s">
        <v>608</v>
      </c>
      <c r="E24" s="161"/>
      <c r="F24" s="45">
        <v>18424.5</v>
      </c>
      <c r="G24" s="17"/>
      <c r="H24" s="17"/>
      <c r="I24" s="17"/>
      <c r="J24" s="17"/>
      <c r="K24" s="252"/>
      <c r="L24" s="248"/>
    </row>
    <row r="25" spans="1:12" ht="12.95" customHeight="1" x14ac:dyDescent="0.2">
      <c r="A25" s="17"/>
      <c r="B25" s="1526"/>
      <c r="C25" s="16"/>
      <c r="D25" s="1542" t="s">
        <v>180</v>
      </c>
      <c r="E25" s="1535"/>
      <c r="F25" s="45">
        <v>16720</v>
      </c>
      <c r="G25" s="17"/>
      <c r="H25" s="17"/>
      <c r="I25" s="17"/>
      <c r="J25" s="17"/>
      <c r="K25" s="252"/>
      <c r="L25" s="248"/>
    </row>
    <row r="26" spans="1:12" ht="12.95" customHeight="1" x14ac:dyDescent="0.2">
      <c r="A26" s="17"/>
      <c r="B26" s="1525" t="s">
        <v>351</v>
      </c>
      <c r="C26" s="1540" t="s">
        <v>198</v>
      </c>
      <c r="D26" s="1540"/>
      <c r="E26" s="1541"/>
      <c r="F26" s="43">
        <f>+F27</f>
        <v>0</v>
      </c>
      <c r="G26" s="17"/>
      <c r="H26" s="17"/>
      <c r="I26" s="244"/>
      <c r="J26" s="17"/>
      <c r="K26" s="252"/>
      <c r="L26" s="248"/>
    </row>
    <row r="27" spans="1:12" ht="12.95" customHeight="1" thickBot="1" x14ac:dyDescent="0.25">
      <c r="A27" s="17"/>
      <c r="B27" s="1543"/>
      <c r="C27" s="24" t="s">
        <v>199</v>
      </c>
      <c r="D27" s="1544" t="s">
        <v>181</v>
      </c>
      <c r="E27" s="1545"/>
      <c r="F27" s="46">
        <v>0</v>
      </c>
      <c r="G27" s="17"/>
      <c r="H27" s="17"/>
      <c r="I27" s="17"/>
      <c r="J27" s="17"/>
      <c r="K27" s="252"/>
      <c r="L27" s="248"/>
    </row>
    <row r="28" spans="1:12" ht="12.95" customHeight="1" x14ac:dyDescent="0.2">
      <c r="A28" s="17"/>
      <c r="B28" s="34"/>
      <c r="C28" s="35"/>
      <c r="D28" s="35"/>
      <c r="E28" s="35"/>
      <c r="F28" s="36"/>
      <c r="G28" s="17"/>
      <c r="H28" s="17"/>
      <c r="I28" s="244"/>
      <c r="J28" s="17"/>
      <c r="K28" s="252"/>
      <c r="L28" s="248"/>
    </row>
    <row r="29" spans="1:12" ht="12" customHeight="1" thickBot="1" x14ac:dyDescent="0.25">
      <c r="A29" s="17"/>
      <c r="B29" s="34"/>
      <c r="C29" s="35"/>
      <c r="D29" s="35"/>
      <c r="E29" s="35"/>
      <c r="F29" s="37"/>
      <c r="G29" s="17"/>
      <c r="H29" s="17"/>
      <c r="I29" s="17"/>
      <c r="J29" s="17"/>
      <c r="K29" s="252"/>
      <c r="L29" s="248"/>
    </row>
    <row r="30" spans="1:12" ht="12" customHeight="1" thickBot="1" x14ac:dyDescent="0.25">
      <c r="A30" s="17"/>
      <c r="B30" s="1522" t="s">
        <v>349</v>
      </c>
      <c r="C30" s="1523"/>
      <c r="D30" s="1523"/>
      <c r="E30" s="1523"/>
      <c r="F30" s="31" t="s">
        <v>70</v>
      </c>
      <c r="G30" s="17"/>
      <c r="H30" s="17"/>
      <c r="I30" s="17"/>
      <c r="J30" s="17"/>
      <c r="K30" s="245"/>
    </row>
    <row r="31" spans="1:12" ht="12.95" customHeight="1" thickBot="1" x14ac:dyDescent="0.25">
      <c r="A31" s="17"/>
      <c r="B31" s="1516" t="s">
        <v>182</v>
      </c>
      <c r="C31" s="1517"/>
      <c r="D31" s="1517"/>
      <c r="E31" s="1517"/>
      <c r="F31" s="40">
        <f>+F32+F34+F36</f>
        <v>132610.78</v>
      </c>
      <c r="G31" s="17"/>
      <c r="H31" s="17"/>
      <c r="I31" s="17"/>
      <c r="J31" s="17"/>
      <c r="K31" s="245"/>
    </row>
    <row r="32" spans="1:12" ht="12.95" customHeight="1" x14ac:dyDescent="0.2">
      <c r="A32" s="17"/>
      <c r="B32" s="1524" t="s">
        <v>351</v>
      </c>
      <c r="C32" s="1527" t="s">
        <v>183</v>
      </c>
      <c r="D32" s="1528"/>
      <c r="E32" s="1528"/>
      <c r="F32" s="41">
        <f>F33</f>
        <v>105039.9</v>
      </c>
      <c r="G32" s="17"/>
      <c r="H32" s="17"/>
      <c r="I32" s="17"/>
      <c r="J32" s="17"/>
      <c r="K32" s="245"/>
    </row>
    <row r="33" spans="1:12" ht="12.95" customHeight="1" x14ac:dyDescent="0.2">
      <c r="A33" s="17"/>
      <c r="B33" s="1525"/>
      <c r="C33" s="21" t="s">
        <v>353</v>
      </c>
      <c r="D33" s="1537" t="s">
        <v>201</v>
      </c>
      <c r="E33" s="1538"/>
      <c r="F33" s="343">
        <v>105039.9</v>
      </c>
      <c r="G33" s="17"/>
      <c r="H33" s="17"/>
      <c r="I33" s="17"/>
      <c r="J33" s="17"/>
      <c r="K33" s="247"/>
      <c r="L33" s="251"/>
    </row>
    <row r="34" spans="1:12" ht="12.95" customHeight="1" x14ac:dyDescent="0.2">
      <c r="A34" s="17"/>
      <c r="B34" s="1539" t="s">
        <v>351</v>
      </c>
      <c r="C34" s="1540" t="s">
        <v>184</v>
      </c>
      <c r="D34" s="1540"/>
      <c r="E34" s="1541"/>
      <c r="F34" s="43">
        <f>SUM(F35:F35)</f>
        <v>27570.880000000001</v>
      </c>
      <c r="G34" s="17"/>
      <c r="H34" s="17"/>
      <c r="I34" s="17"/>
      <c r="J34" s="17"/>
      <c r="K34" s="247"/>
      <c r="L34" s="251"/>
    </row>
    <row r="35" spans="1:12" ht="12.95" customHeight="1" x14ac:dyDescent="0.2">
      <c r="A35" s="17"/>
      <c r="B35" s="1526"/>
      <c r="C35" s="25" t="s">
        <v>353</v>
      </c>
      <c r="D35" s="1531" t="s">
        <v>202</v>
      </c>
      <c r="E35" s="1532"/>
      <c r="F35" s="373">
        <v>27570.880000000001</v>
      </c>
      <c r="G35" s="17"/>
      <c r="H35" s="17"/>
      <c r="I35" s="17"/>
      <c r="J35" s="17"/>
      <c r="K35" s="245"/>
      <c r="L35" s="246"/>
    </row>
    <row r="36" spans="1:12" ht="12.95" customHeight="1" x14ac:dyDescent="0.2">
      <c r="A36" s="17"/>
      <c r="B36" s="1539" t="s">
        <v>351</v>
      </c>
      <c r="C36" s="1540" t="s">
        <v>216</v>
      </c>
      <c r="D36" s="1540"/>
      <c r="E36" s="1541"/>
      <c r="F36" s="372">
        <f>SUM(F37:F37)</f>
        <v>0</v>
      </c>
      <c r="G36" s="17"/>
      <c r="H36" s="17"/>
      <c r="I36" s="17"/>
      <c r="J36" s="17"/>
      <c r="K36" s="245"/>
    </row>
    <row r="37" spans="1:12" ht="12.95" customHeight="1" thickBot="1" x14ac:dyDescent="0.25">
      <c r="A37" s="17"/>
      <c r="B37" s="1543"/>
      <c r="C37" s="24" t="s">
        <v>353</v>
      </c>
      <c r="D37" s="1544" t="s">
        <v>40</v>
      </c>
      <c r="E37" s="1545"/>
      <c r="F37" s="47">
        <v>0</v>
      </c>
      <c r="G37" s="17"/>
      <c r="H37" s="17"/>
      <c r="I37" s="17"/>
      <c r="J37" s="17"/>
      <c r="K37" s="245"/>
    </row>
    <row r="38" spans="1:12" ht="12.95" customHeight="1" thickBot="1" x14ac:dyDescent="0.25">
      <c r="A38" s="17"/>
      <c r="B38" s="1516" t="s">
        <v>252</v>
      </c>
      <c r="C38" s="1517"/>
      <c r="D38" s="1517"/>
      <c r="E38" s="1517"/>
      <c r="F38" s="48">
        <f>F39</f>
        <v>310000</v>
      </c>
      <c r="G38" s="17"/>
      <c r="H38" s="17"/>
      <c r="I38" s="17"/>
      <c r="J38" s="17"/>
      <c r="K38" s="245"/>
    </row>
    <row r="39" spans="1:12" ht="12.95" customHeight="1" thickBot="1" x14ac:dyDescent="0.25">
      <c r="A39" s="17"/>
      <c r="B39" s="49"/>
      <c r="C39" s="50" t="s">
        <v>353</v>
      </c>
      <c r="D39" s="1546" t="s">
        <v>747</v>
      </c>
      <c r="E39" s="1547"/>
      <c r="F39" s="46">
        <v>310000</v>
      </c>
      <c r="G39" s="17"/>
      <c r="H39" s="17"/>
      <c r="I39" s="17"/>
      <c r="J39" s="17"/>
      <c r="K39" s="245"/>
    </row>
    <row r="40" spans="1:12" ht="12.95" customHeight="1" x14ac:dyDescent="0.2">
      <c r="A40" s="17"/>
      <c r="B40" s="34"/>
      <c r="C40" s="35"/>
      <c r="D40" s="35"/>
      <c r="E40" s="35"/>
      <c r="F40" s="36"/>
      <c r="G40" s="17"/>
      <c r="H40" s="17"/>
      <c r="I40" s="17"/>
      <c r="J40" s="17"/>
      <c r="K40" s="245"/>
    </row>
    <row r="41" spans="1:12" ht="12" customHeight="1" thickBot="1" x14ac:dyDescent="0.25">
      <c r="A41" s="17"/>
      <c r="B41" s="34"/>
      <c r="C41" s="35"/>
      <c r="D41" s="35"/>
      <c r="E41" s="35"/>
      <c r="F41" s="37"/>
      <c r="G41" s="17"/>
      <c r="H41" s="17"/>
      <c r="I41" s="17"/>
      <c r="J41" s="17"/>
    </row>
    <row r="42" spans="1:12" ht="12" customHeight="1" thickBot="1" x14ac:dyDescent="0.25">
      <c r="A42" s="17"/>
      <c r="B42" s="1522" t="s">
        <v>349</v>
      </c>
      <c r="C42" s="1523"/>
      <c r="D42" s="1523"/>
      <c r="E42" s="1523"/>
      <c r="F42" s="31" t="s">
        <v>70</v>
      </c>
      <c r="G42" s="17"/>
      <c r="H42" s="17"/>
      <c r="I42" s="17"/>
      <c r="J42" s="17"/>
    </row>
    <row r="43" spans="1:12" s="199" customFormat="1" ht="17.25" customHeight="1" thickBot="1" x14ac:dyDescent="0.25">
      <c r="A43" s="197"/>
      <c r="B43" s="1548" t="s">
        <v>962</v>
      </c>
      <c r="C43" s="1549"/>
      <c r="D43" s="1549"/>
      <c r="E43" s="1549"/>
      <c r="F43" s="198">
        <f>F10+F31+F38</f>
        <v>3886424.1199999996</v>
      </c>
      <c r="G43" s="197"/>
      <c r="H43" s="197"/>
      <c r="I43" s="312"/>
      <c r="J43" s="312"/>
      <c r="K43" s="205"/>
    </row>
    <row r="44" spans="1:12" ht="12" customHeight="1" x14ac:dyDescent="0.2">
      <c r="A44" s="17"/>
      <c r="B44" s="34"/>
      <c r="C44" s="35"/>
      <c r="D44" s="35"/>
      <c r="E44" s="35"/>
      <c r="F44" s="17"/>
      <c r="G44" s="17"/>
      <c r="H44" s="17"/>
      <c r="I44" s="17"/>
      <c r="J44" s="17"/>
    </row>
    <row r="45" spans="1:12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spans="1:12" x14ac:dyDescent="0.2">
      <c r="A46" s="17"/>
      <c r="B46" s="17"/>
      <c r="C46" s="17"/>
      <c r="D46" s="17"/>
      <c r="E46" s="17"/>
      <c r="F46" s="244"/>
      <c r="G46" s="17"/>
      <c r="H46" s="17"/>
      <c r="I46" s="17"/>
      <c r="J46" s="17"/>
    </row>
    <row r="47" spans="1:12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</row>
    <row r="48" spans="1:12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</row>
    <row r="49" spans="1:10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</row>
    <row r="50" spans="1:10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</row>
    <row r="51" spans="1:10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</row>
    <row r="52" spans="1:10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</row>
    <row r="53" spans="1:10" x14ac:dyDescent="0.2">
      <c r="A53" s="17"/>
      <c r="B53" s="17"/>
      <c r="C53" s="17"/>
      <c r="D53" s="17"/>
      <c r="E53" s="17"/>
      <c r="G53" s="17"/>
      <c r="H53" s="17"/>
      <c r="I53" s="17"/>
      <c r="J53" s="17"/>
    </row>
  </sheetData>
  <mergeCells count="40">
    <mergeCell ref="B38:E38"/>
    <mergeCell ref="D39:E39"/>
    <mergeCell ref="B42:E42"/>
    <mergeCell ref="B43:E43"/>
    <mergeCell ref="B34:B35"/>
    <mergeCell ref="C34:E34"/>
    <mergeCell ref="D35:E35"/>
    <mergeCell ref="B36:B37"/>
    <mergeCell ref="C36:E36"/>
    <mergeCell ref="D37:E37"/>
    <mergeCell ref="B32:B33"/>
    <mergeCell ref="C32:E32"/>
    <mergeCell ref="D33:E33"/>
    <mergeCell ref="B20:B25"/>
    <mergeCell ref="C20:E20"/>
    <mergeCell ref="D21:E21"/>
    <mergeCell ref="D22:E22"/>
    <mergeCell ref="D23:E23"/>
    <mergeCell ref="D25:E25"/>
    <mergeCell ref="B26:B27"/>
    <mergeCell ref="C26:E26"/>
    <mergeCell ref="D27:E27"/>
    <mergeCell ref="B30:E30"/>
    <mergeCell ref="B31:E31"/>
    <mergeCell ref="B11:B19"/>
    <mergeCell ref="C11:E11"/>
    <mergeCell ref="D12:E12"/>
    <mergeCell ref="D13:E13"/>
    <mergeCell ref="D14:E14"/>
    <mergeCell ref="D15:E15"/>
    <mergeCell ref="D16:E16"/>
    <mergeCell ref="D17:E17"/>
    <mergeCell ref="D18:E18"/>
    <mergeCell ref="D19:E19"/>
    <mergeCell ref="B10:E10"/>
    <mergeCell ref="F1:G1"/>
    <mergeCell ref="B3:F3"/>
    <mergeCell ref="B5:F5"/>
    <mergeCell ref="B7:F7"/>
    <mergeCell ref="B9:E9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6A493-F664-4FC6-83FC-052FE0B3E2D4}">
  <dimension ref="A1:O188"/>
  <sheetViews>
    <sheetView topLeftCell="A38" zoomScaleNormal="100" workbookViewId="0">
      <selection activeCell="N47" sqref="N47"/>
    </sheetView>
  </sheetViews>
  <sheetFormatPr defaultRowHeight="12.75" x14ac:dyDescent="0.2"/>
  <cols>
    <col min="1" max="1" width="4.28515625" style="391" customWidth="1"/>
    <col min="2" max="2" width="9.140625" style="391"/>
    <col min="3" max="3" width="21.42578125" style="391" customWidth="1"/>
    <col min="4" max="4" width="5.85546875" style="391" customWidth="1"/>
    <col min="5" max="5" width="4.7109375" style="391" customWidth="1"/>
    <col min="6" max="6" width="17.42578125" style="392" customWidth="1"/>
    <col min="7" max="7" width="17.28515625" style="391" customWidth="1"/>
    <col min="8" max="8" width="11.7109375" style="391" customWidth="1"/>
    <col min="9" max="9" width="9.140625" style="391"/>
    <col min="10" max="10" width="16.28515625" style="391" customWidth="1"/>
    <col min="11" max="256" width="9.140625" style="391"/>
    <col min="257" max="257" width="4.28515625" style="391" customWidth="1"/>
    <col min="258" max="258" width="9.140625" style="391"/>
    <col min="259" max="259" width="16.5703125" style="391" customWidth="1"/>
    <col min="260" max="260" width="5.85546875" style="391" customWidth="1"/>
    <col min="261" max="261" width="4.7109375" style="391" customWidth="1"/>
    <col min="262" max="262" width="17.42578125" style="391" customWidth="1"/>
    <col min="263" max="263" width="17.28515625" style="391" customWidth="1"/>
    <col min="264" max="264" width="11.7109375" style="391" customWidth="1"/>
    <col min="265" max="265" width="9.140625" style="391"/>
    <col min="266" max="266" width="16.28515625" style="391" customWidth="1"/>
    <col min="267" max="512" width="9.140625" style="391"/>
    <col min="513" max="513" width="4.28515625" style="391" customWidth="1"/>
    <col min="514" max="514" width="9.140625" style="391"/>
    <col min="515" max="515" width="16.5703125" style="391" customWidth="1"/>
    <col min="516" max="516" width="5.85546875" style="391" customWidth="1"/>
    <col min="517" max="517" width="4.7109375" style="391" customWidth="1"/>
    <col min="518" max="518" width="17.42578125" style="391" customWidth="1"/>
    <col min="519" max="519" width="17.28515625" style="391" customWidth="1"/>
    <col min="520" max="520" width="11.7109375" style="391" customWidth="1"/>
    <col min="521" max="521" width="9.140625" style="391"/>
    <col min="522" max="522" width="16.28515625" style="391" customWidth="1"/>
    <col min="523" max="768" width="9.140625" style="391"/>
    <col min="769" max="769" width="4.28515625" style="391" customWidth="1"/>
    <col min="770" max="770" width="9.140625" style="391"/>
    <col min="771" max="771" width="16.5703125" style="391" customWidth="1"/>
    <col min="772" max="772" width="5.85546875" style="391" customWidth="1"/>
    <col min="773" max="773" width="4.7109375" style="391" customWidth="1"/>
    <col min="774" max="774" width="17.42578125" style="391" customWidth="1"/>
    <col min="775" max="775" width="17.28515625" style="391" customWidth="1"/>
    <col min="776" max="776" width="11.7109375" style="391" customWidth="1"/>
    <col min="777" max="777" width="9.140625" style="391"/>
    <col min="778" max="778" width="16.28515625" style="391" customWidth="1"/>
    <col min="779" max="1024" width="9.140625" style="391"/>
    <col min="1025" max="1025" width="4.28515625" style="391" customWidth="1"/>
    <col min="1026" max="1026" width="9.140625" style="391"/>
    <col min="1027" max="1027" width="16.5703125" style="391" customWidth="1"/>
    <col min="1028" max="1028" width="5.85546875" style="391" customWidth="1"/>
    <col min="1029" max="1029" width="4.7109375" style="391" customWidth="1"/>
    <col min="1030" max="1030" width="17.42578125" style="391" customWidth="1"/>
    <col min="1031" max="1031" width="17.28515625" style="391" customWidth="1"/>
    <col min="1032" max="1032" width="11.7109375" style="391" customWidth="1"/>
    <col min="1033" max="1033" width="9.140625" style="391"/>
    <col min="1034" max="1034" width="16.28515625" style="391" customWidth="1"/>
    <col min="1035" max="1280" width="9.140625" style="391"/>
    <col min="1281" max="1281" width="4.28515625" style="391" customWidth="1"/>
    <col min="1282" max="1282" width="9.140625" style="391"/>
    <col min="1283" max="1283" width="16.5703125" style="391" customWidth="1"/>
    <col min="1284" max="1284" width="5.85546875" style="391" customWidth="1"/>
    <col min="1285" max="1285" width="4.7109375" style="391" customWidth="1"/>
    <col min="1286" max="1286" width="17.42578125" style="391" customWidth="1"/>
    <col min="1287" max="1287" width="17.28515625" style="391" customWidth="1"/>
    <col min="1288" max="1288" width="11.7109375" style="391" customWidth="1"/>
    <col min="1289" max="1289" width="9.140625" style="391"/>
    <col min="1290" max="1290" width="16.28515625" style="391" customWidth="1"/>
    <col min="1291" max="1536" width="9.140625" style="391"/>
    <col min="1537" max="1537" width="4.28515625" style="391" customWidth="1"/>
    <col min="1538" max="1538" width="9.140625" style="391"/>
    <col min="1539" max="1539" width="16.5703125" style="391" customWidth="1"/>
    <col min="1540" max="1540" width="5.85546875" style="391" customWidth="1"/>
    <col min="1541" max="1541" width="4.7109375" style="391" customWidth="1"/>
    <col min="1542" max="1542" width="17.42578125" style="391" customWidth="1"/>
    <col min="1543" max="1543" width="17.28515625" style="391" customWidth="1"/>
    <col min="1544" max="1544" width="11.7109375" style="391" customWidth="1"/>
    <col min="1545" max="1545" width="9.140625" style="391"/>
    <col min="1546" max="1546" width="16.28515625" style="391" customWidth="1"/>
    <col min="1547" max="1792" width="9.140625" style="391"/>
    <col min="1793" max="1793" width="4.28515625" style="391" customWidth="1"/>
    <col min="1794" max="1794" width="9.140625" style="391"/>
    <col min="1795" max="1795" width="16.5703125" style="391" customWidth="1"/>
    <col min="1796" max="1796" width="5.85546875" style="391" customWidth="1"/>
    <col min="1797" max="1797" width="4.7109375" style="391" customWidth="1"/>
    <col min="1798" max="1798" width="17.42578125" style="391" customWidth="1"/>
    <col min="1799" max="1799" width="17.28515625" style="391" customWidth="1"/>
    <col min="1800" max="1800" width="11.7109375" style="391" customWidth="1"/>
    <col min="1801" max="1801" width="9.140625" style="391"/>
    <col min="1802" max="1802" width="16.28515625" style="391" customWidth="1"/>
    <col min="1803" max="2048" width="9.140625" style="391"/>
    <col min="2049" max="2049" width="4.28515625" style="391" customWidth="1"/>
    <col min="2050" max="2050" width="9.140625" style="391"/>
    <col min="2051" max="2051" width="16.5703125" style="391" customWidth="1"/>
    <col min="2052" max="2052" width="5.85546875" style="391" customWidth="1"/>
    <col min="2053" max="2053" width="4.7109375" style="391" customWidth="1"/>
    <col min="2054" max="2054" width="17.42578125" style="391" customWidth="1"/>
    <col min="2055" max="2055" width="17.28515625" style="391" customWidth="1"/>
    <col min="2056" max="2056" width="11.7109375" style="391" customWidth="1"/>
    <col min="2057" max="2057" width="9.140625" style="391"/>
    <col min="2058" max="2058" width="16.28515625" style="391" customWidth="1"/>
    <col min="2059" max="2304" width="9.140625" style="391"/>
    <col min="2305" max="2305" width="4.28515625" style="391" customWidth="1"/>
    <col min="2306" max="2306" width="9.140625" style="391"/>
    <col min="2307" max="2307" width="16.5703125" style="391" customWidth="1"/>
    <col min="2308" max="2308" width="5.85546875" style="391" customWidth="1"/>
    <col min="2309" max="2309" width="4.7109375" style="391" customWidth="1"/>
    <col min="2310" max="2310" width="17.42578125" style="391" customWidth="1"/>
    <col min="2311" max="2311" width="17.28515625" style="391" customWidth="1"/>
    <col min="2312" max="2312" width="11.7109375" style="391" customWidth="1"/>
    <col min="2313" max="2313" width="9.140625" style="391"/>
    <col min="2314" max="2314" width="16.28515625" style="391" customWidth="1"/>
    <col min="2315" max="2560" width="9.140625" style="391"/>
    <col min="2561" max="2561" width="4.28515625" style="391" customWidth="1"/>
    <col min="2562" max="2562" width="9.140625" style="391"/>
    <col min="2563" max="2563" width="16.5703125" style="391" customWidth="1"/>
    <col min="2564" max="2564" width="5.85546875" style="391" customWidth="1"/>
    <col min="2565" max="2565" width="4.7109375" style="391" customWidth="1"/>
    <col min="2566" max="2566" width="17.42578125" style="391" customWidth="1"/>
    <col min="2567" max="2567" width="17.28515625" style="391" customWidth="1"/>
    <col min="2568" max="2568" width="11.7109375" style="391" customWidth="1"/>
    <col min="2569" max="2569" width="9.140625" style="391"/>
    <col min="2570" max="2570" width="16.28515625" style="391" customWidth="1"/>
    <col min="2571" max="2816" width="9.140625" style="391"/>
    <col min="2817" max="2817" width="4.28515625" style="391" customWidth="1"/>
    <col min="2818" max="2818" width="9.140625" style="391"/>
    <col min="2819" max="2819" width="16.5703125" style="391" customWidth="1"/>
    <col min="2820" max="2820" width="5.85546875" style="391" customWidth="1"/>
    <col min="2821" max="2821" width="4.7109375" style="391" customWidth="1"/>
    <col min="2822" max="2822" width="17.42578125" style="391" customWidth="1"/>
    <col min="2823" max="2823" width="17.28515625" style="391" customWidth="1"/>
    <col min="2824" max="2824" width="11.7109375" style="391" customWidth="1"/>
    <col min="2825" max="2825" width="9.140625" style="391"/>
    <col min="2826" max="2826" width="16.28515625" style="391" customWidth="1"/>
    <col min="2827" max="3072" width="9.140625" style="391"/>
    <col min="3073" max="3073" width="4.28515625" style="391" customWidth="1"/>
    <col min="3074" max="3074" width="9.140625" style="391"/>
    <col min="3075" max="3075" width="16.5703125" style="391" customWidth="1"/>
    <col min="3076" max="3076" width="5.85546875" style="391" customWidth="1"/>
    <col min="3077" max="3077" width="4.7109375" style="391" customWidth="1"/>
    <col min="3078" max="3078" width="17.42578125" style="391" customWidth="1"/>
    <col min="3079" max="3079" width="17.28515625" style="391" customWidth="1"/>
    <col min="3080" max="3080" width="11.7109375" style="391" customWidth="1"/>
    <col min="3081" max="3081" width="9.140625" style="391"/>
    <col min="3082" max="3082" width="16.28515625" style="391" customWidth="1"/>
    <col min="3083" max="3328" width="9.140625" style="391"/>
    <col min="3329" max="3329" width="4.28515625" style="391" customWidth="1"/>
    <col min="3330" max="3330" width="9.140625" style="391"/>
    <col min="3331" max="3331" width="16.5703125" style="391" customWidth="1"/>
    <col min="3332" max="3332" width="5.85546875" style="391" customWidth="1"/>
    <col min="3333" max="3333" width="4.7109375" style="391" customWidth="1"/>
    <col min="3334" max="3334" width="17.42578125" style="391" customWidth="1"/>
    <col min="3335" max="3335" width="17.28515625" style="391" customWidth="1"/>
    <col min="3336" max="3336" width="11.7109375" style="391" customWidth="1"/>
    <col min="3337" max="3337" width="9.140625" style="391"/>
    <col min="3338" max="3338" width="16.28515625" style="391" customWidth="1"/>
    <col min="3339" max="3584" width="9.140625" style="391"/>
    <col min="3585" max="3585" width="4.28515625" style="391" customWidth="1"/>
    <col min="3586" max="3586" width="9.140625" style="391"/>
    <col min="3587" max="3587" width="16.5703125" style="391" customWidth="1"/>
    <col min="3588" max="3588" width="5.85546875" style="391" customWidth="1"/>
    <col min="3589" max="3589" width="4.7109375" style="391" customWidth="1"/>
    <col min="3590" max="3590" width="17.42578125" style="391" customWidth="1"/>
    <col min="3591" max="3591" width="17.28515625" style="391" customWidth="1"/>
    <col min="3592" max="3592" width="11.7109375" style="391" customWidth="1"/>
    <col min="3593" max="3593" width="9.140625" style="391"/>
    <col min="3594" max="3594" width="16.28515625" style="391" customWidth="1"/>
    <col min="3595" max="3840" width="9.140625" style="391"/>
    <col min="3841" max="3841" width="4.28515625" style="391" customWidth="1"/>
    <col min="3842" max="3842" width="9.140625" style="391"/>
    <col min="3843" max="3843" width="16.5703125" style="391" customWidth="1"/>
    <col min="3844" max="3844" width="5.85546875" style="391" customWidth="1"/>
    <col min="3845" max="3845" width="4.7109375" style="391" customWidth="1"/>
    <col min="3846" max="3846" width="17.42578125" style="391" customWidth="1"/>
    <col min="3847" max="3847" width="17.28515625" style="391" customWidth="1"/>
    <col min="3848" max="3848" width="11.7109375" style="391" customWidth="1"/>
    <col min="3849" max="3849" width="9.140625" style="391"/>
    <col min="3850" max="3850" width="16.28515625" style="391" customWidth="1"/>
    <col min="3851" max="4096" width="9.140625" style="391"/>
    <col min="4097" max="4097" width="4.28515625" style="391" customWidth="1"/>
    <col min="4098" max="4098" width="9.140625" style="391"/>
    <col min="4099" max="4099" width="16.5703125" style="391" customWidth="1"/>
    <col min="4100" max="4100" width="5.85546875" style="391" customWidth="1"/>
    <col min="4101" max="4101" width="4.7109375" style="391" customWidth="1"/>
    <col min="4102" max="4102" width="17.42578125" style="391" customWidth="1"/>
    <col min="4103" max="4103" width="17.28515625" style="391" customWidth="1"/>
    <col min="4104" max="4104" width="11.7109375" style="391" customWidth="1"/>
    <col min="4105" max="4105" width="9.140625" style="391"/>
    <col min="4106" max="4106" width="16.28515625" style="391" customWidth="1"/>
    <col min="4107" max="4352" width="9.140625" style="391"/>
    <col min="4353" max="4353" width="4.28515625" style="391" customWidth="1"/>
    <col min="4354" max="4354" width="9.140625" style="391"/>
    <col min="4355" max="4355" width="16.5703125" style="391" customWidth="1"/>
    <col min="4356" max="4356" width="5.85546875" style="391" customWidth="1"/>
    <col min="4357" max="4357" width="4.7109375" style="391" customWidth="1"/>
    <col min="4358" max="4358" width="17.42578125" style="391" customWidth="1"/>
    <col min="4359" max="4359" width="17.28515625" style="391" customWidth="1"/>
    <col min="4360" max="4360" width="11.7109375" style="391" customWidth="1"/>
    <col min="4361" max="4361" width="9.140625" style="391"/>
    <col min="4362" max="4362" width="16.28515625" style="391" customWidth="1"/>
    <col min="4363" max="4608" width="9.140625" style="391"/>
    <col min="4609" max="4609" width="4.28515625" style="391" customWidth="1"/>
    <col min="4610" max="4610" width="9.140625" style="391"/>
    <col min="4611" max="4611" width="16.5703125" style="391" customWidth="1"/>
    <col min="4612" max="4612" width="5.85546875" style="391" customWidth="1"/>
    <col min="4613" max="4613" width="4.7109375" style="391" customWidth="1"/>
    <col min="4614" max="4614" width="17.42578125" style="391" customWidth="1"/>
    <col min="4615" max="4615" width="17.28515625" style="391" customWidth="1"/>
    <col min="4616" max="4616" width="11.7109375" style="391" customWidth="1"/>
    <col min="4617" max="4617" width="9.140625" style="391"/>
    <col min="4618" max="4618" width="16.28515625" style="391" customWidth="1"/>
    <col min="4619" max="4864" width="9.140625" style="391"/>
    <col min="4865" max="4865" width="4.28515625" style="391" customWidth="1"/>
    <col min="4866" max="4866" width="9.140625" style="391"/>
    <col min="4867" max="4867" width="16.5703125" style="391" customWidth="1"/>
    <col min="4868" max="4868" width="5.85546875" style="391" customWidth="1"/>
    <col min="4869" max="4869" width="4.7109375" style="391" customWidth="1"/>
    <col min="4870" max="4870" width="17.42578125" style="391" customWidth="1"/>
    <col min="4871" max="4871" width="17.28515625" style="391" customWidth="1"/>
    <col min="4872" max="4872" width="11.7109375" style="391" customWidth="1"/>
    <col min="4873" max="4873" width="9.140625" style="391"/>
    <col min="4874" max="4874" width="16.28515625" style="391" customWidth="1"/>
    <col min="4875" max="5120" width="9.140625" style="391"/>
    <col min="5121" max="5121" width="4.28515625" style="391" customWidth="1"/>
    <col min="5122" max="5122" width="9.140625" style="391"/>
    <col min="5123" max="5123" width="16.5703125" style="391" customWidth="1"/>
    <col min="5124" max="5124" width="5.85546875" style="391" customWidth="1"/>
    <col min="5125" max="5125" width="4.7109375" style="391" customWidth="1"/>
    <col min="5126" max="5126" width="17.42578125" style="391" customWidth="1"/>
    <col min="5127" max="5127" width="17.28515625" style="391" customWidth="1"/>
    <col min="5128" max="5128" width="11.7109375" style="391" customWidth="1"/>
    <col min="5129" max="5129" width="9.140625" style="391"/>
    <col min="5130" max="5130" width="16.28515625" style="391" customWidth="1"/>
    <col min="5131" max="5376" width="9.140625" style="391"/>
    <col min="5377" max="5377" width="4.28515625" style="391" customWidth="1"/>
    <col min="5378" max="5378" width="9.140625" style="391"/>
    <col min="5379" max="5379" width="16.5703125" style="391" customWidth="1"/>
    <col min="5380" max="5380" width="5.85546875" style="391" customWidth="1"/>
    <col min="5381" max="5381" width="4.7109375" style="391" customWidth="1"/>
    <col min="5382" max="5382" width="17.42578125" style="391" customWidth="1"/>
    <col min="5383" max="5383" width="17.28515625" style="391" customWidth="1"/>
    <col min="5384" max="5384" width="11.7109375" style="391" customWidth="1"/>
    <col min="5385" max="5385" width="9.140625" style="391"/>
    <col min="5386" max="5386" width="16.28515625" style="391" customWidth="1"/>
    <col min="5387" max="5632" width="9.140625" style="391"/>
    <col min="5633" max="5633" width="4.28515625" style="391" customWidth="1"/>
    <col min="5634" max="5634" width="9.140625" style="391"/>
    <col min="5635" max="5635" width="16.5703125" style="391" customWidth="1"/>
    <col min="5636" max="5636" width="5.85546875" style="391" customWidth="1"/>
    <col min="5637" max="5637" width="4.7109375" style="391" customWidth="1"/>
    <col min="5638" max="5638" width="17.42578125" style="391" customWidth="1"/>
    <col min="5639" max="5639" width="17.28515625" style="391" customWidth="1"/>
    <col min="5640" max="5640" width="11.7109375" style="391" customWidth="1"/>
    <col min="5641" max="5641" width="9.140625" style="391"/>
    <col min="5642" max="5642" width="16.28515625" style="391" customWidth="1"/>
    <col min="5643" max="5888" width="9.140625" style="391"/>
    <col min="5889" max="5889" width="4.28515625" style="391" customWidth="1"/>
    <col min="5890" max="5890" width="9.140625" style="391"/>
    <col min="5891" max="5891" width="16.5703125" style="391" customWidth="1"/>
    <col min="5892" max="5892" width="5.85546875" style="391" customWidth="1"/>
    <col min="5893" max="5893" width="4.7109375" style="391" customWidth="1"/>
    <col min="5894" max="5894" width="17.42578125" style="391" customWidth="1"/>
    <col min="5895" max="5895" width="17.28515625" style="391" customWidth="1"/>
    <col min="5896" max="5896" width="11.7109375" style="391" customWidth="1"/>
    <col min="5897" max="5897" width="9.140625" style="391"/>
    <col min="5898" max="5898" width="16.28515625" style="391" customWidth="1"/>
    <col min="5899" max="6144" width="9.140625" style="391"/>
    <col min="6145" max="6145" width="4.28515625" style="391" customWidth="1"/>
    <col min="6146" max="6146" width="9.140625" style="391"/>
    <col min="6147" max="6147" width="16.5703125" style="391" customWidth="1"/>
    <col min="6148" max="6148" width="5.85546875" style="391" customWidth="1"/>
    <col min="6149" max="6149" width="4.7109375" style="391" customWidth="1"/>
    <col min="6150" max="6150" width="17.42578125" style="391" customWidth="1"/>
    <col min="6151" max="6151" width="17.28515625" style="391" customWidth="1"/>
    <col min="6152" max="6152" width="11.7109375" style="391" customWidth="1"/>
    <col min="6153" max="6153" width="9.140625" style="391"/>
    <col min="6154" max="6154" width="16.28515625" style="391" customWidth="1"/>
    <col min="6155" max="6400" width="9.140625" style="391"/>
    <col min="6401" max="6401" width="4.28515625" style="391" customWidth="1"/>
    <col min="6402" max="6402" width="9.140625" style="391"/>
    <col min="6403" max="6403" width="16.5703125" style="391" customWidth="1"/>
    <col min="6404" max="6404" width="5.85546875" style="391" customWidth="1"/>
    <col min="6405" max="6405" width="4.7109375" style="391" customWidth="1"/>
    <col min="6406" max="6406" width="17.42578125" style="391" customWidth="1"/>
    <col min="6407" max="6407" width="17.28515625" style="391" customWidth="1"/>
    <col min="6408" max="6408" width="11.7109375" style="391" customWidth="1"/>
    <col min="6409" max="6409" width="9.140625" style="391"/>
    <col min="6410" max="6410" width="16.28515625" style="391" customWidth="1"/>
    <col min="6411" max="6656" width="9.140625" style="391"/>
    <col min="6657" max="6657" width="4.28515625" style="391" customWidth="1"/>
    <col min="6658" max="6658" width="9.140625" style="391"/>
    <col min="6659" max="6659" width="16.5703125" style="391" customWidth="1"/>
    <col min="6660" max="6660" width="5.85546875" style="391" customWidth="1"/>
    <col min="6661" max="6661" width="4.7109375" style="391" customWidth="1"/>
    <col min="6662" max="6662" width="17.42578125" style="391" customWidth="1"/>
    <col min="6663" max="6663" width="17.28515625" style="391" customWidth="1"/>
    <col min="6664" max="6664" width="11.7109375" style="391" customWidth="1"/>
    <col min="6665" max="6665" width="9.140625" style="391"/>
    <col min="6666" max="6666" width="16.28515625" style="391" customWidth="1"/>
    <col min="6667" max="6912" width="9.140625" style="391"/>
    <col min="6913" max="6913" width="4.28515625" style="391" customWidth="1"/>
    <col min="6914" max="6914" width="9.140625" style="391"/>
    <col min="6915" max="6915" width="16.5703125" style="391" customWidth="1"/>
    <col min="6916" max="6916" width="5.85546875" style="391" customWidth="1"/>
    <col min="6917" max="6917" width="4.7109375" style="391" customWidth="1"/>
    <col min="6918" max="6918" width="17.42578125" style="391" customWidth="1"/>
    <col min="6919" max="6919" width="17.28515625" style="391" customWidth="1"/>
    <col min="6920" max="6920" width="11.7109375" style="391" customWidth="1"/>
    <col min="6921" max="6921" width="9.140625" style="391"/>
    <col min="6922" max="6922" width="16.28515625" style="391" customWidth="1"/>
    <col min="6923" max="7168" width="9.140625" style="391"/>
    <col min="7169" max="7169" width="4.28515625" style="391" customWidth="1"/>
    <col min="7170" max="7170" width="9.140625" style="391"/>
    <col min="7171" max="7171" width="16.5703125" style="391" customWidth="1"/>
    <col min="7172" max="7172" width="5.85546875" style="391" customWidth="1"/>
    <col min="7173" max="7173" width="4.7109375" style="391" customWidth="1"/>
    <col min="7174" max="7174" width="17.42578125" style="391" customWidth="1"/>
    <col min="7175" max="7175" width="17.28515625" style="391" customWidth="1"/>
    <col min="7176" max="7176" width="11.7109375" style="391" customWidth="1"/>
    <col min="7177" max="7177" width="9.140625" style="391"/>
    <col min="7178" max="7178" width="16.28515625" style="391" customWidth="1"/>
    <col min="7179" max="7424" width="9.140625" style="391"/>
    <col min="7425" max="7425" width="4.28515625" style="391" customWidth="1"/>
    <col min="7426" max="7426" width="9.140625" style="391"/>
    <col min="7427" max="7427" width="16.5703125" style="391" customWidth="1"/>
    <col min="7428" max="7428" width="5.85546875" style="391" customWidth="1"/>
    <col min="7429" max="7429" width="4.7109375" style="391" customWidth="1"/>
    <col min="7430" max="7430" width="17.42578125" style="391" customWidth="1"/>
    <col min="7431" max="7431" width="17.28515625" style="391" customWidth="1"/>
    <col min="7432" max="7432" width="11.7109375" style="391" customWidth="1"/>
    <col min="7433" max="7433" width="9.140625" style="391"/>
    <col min="7434" max="7434" width="16.28515625" style="391" customWidth="1"/>
    <col min="7435" max="7680" width="9.140625" style="391"/>
    <col min="7681" max="7681" width="4.28515625" style="391" customWidth="1"/>
    <col min="7682" max="7682" width="9.140625" style="391"/>
    <col min="7683" max="7683" width="16.5703125" style="391" customWidth="1"/>
    <col min="7684" max="7684" width="5.85546875" style="391" customWidth="1"/>
    <col min="7685" max="7685" width="4.7109375" style="391" customWidth="1"/>
    <col min="7686" max="7686" width="17.42578125" style="391" customWidth="1"/>
    <col min="7687" max="7687" width="17.28515625" style="391" customWidth="1"/>
    <col min="7688" max="7688" width="11.7109375" style="391" customWidth="1"/>
    <col min="7689" max="7689" width="9.140625" style="391"/>
    <col min="7690" max="7690" width="16.28515625" style="391" customWidth="1"/>
    <col min="7691" max="7936" width="9.140625" style="391"/>
    <col min="7937" max="7937" width="4.28515625" style="391" customWidth="1"/>
    <col min="7938" max="7938" width="9.140625" style="391"/>
    <col min="7939" max="7939" width="16.5703125" style="391" customWidth="1"/>
    <col min="7940" max="7940" width="5.85546875" style="391" customWidth="1"/>
    <col min="7941" max="7941" width="4.7109375" style="391" customWidth="1"/>
    <col min="7942" max="7942" width="17.42578125" style="391" customWidth="1"/>
    <col min="7943" max="7943" width="17.28515625" style="391" customWidth="1"/>
    <col min="7944" max="7944" width="11.7109375" style="391" customWidth="1"/>
    <col min="7945" max="7945" width="9.140625" style="391"/>
    <col min="7946" max="7946" width="16.28515625" style="391" customWidth="1"/>
    <col min="7947" max="8192" width="9.140625" style="391"/>
    <col min="8193" max="8193" width="4.28515625" style="391" customWidth="1"/>
    <col min="8194" max="8194" width="9.140625" style="391"/>
    <col min="8195" max="8195" width="16.5703125" style="391" customWidth="1"/>
    <col min="8196" max="8196" width="5.85546875" style="391" customWidth="1"/>
    <col min="8197" max="8197" width="4.7109375" style="391" customWidth="1"/>
    <col min="8198" max="8198" width="17.42578125" style="391" customWidth="1"/>
    <col min="8199" max="8199" width="17.28515625" style="391" customWidth="1"/>
    <col min="8200" max="8200" width="11.7109375" style="391" customWidth="1"/>
    <col min="8201" max="8201" width="9.140625" style="391"/>
    <col min="8202" max="8202" width="16.28515625" style="391" customWidth="1"/>
    <col min="8203" max="8448" width="9.140625" style="391"/>
    <col min="8449" max="8449" width="4.28515625" style="391" customWidth="1"/>
    <col min="8450" max="8450" width="9.140625" style="391"/>
    <col min="8451" max="8451" width="16.5703125" style="391" customWidth="1"/>
    <col min="8452" max="8452" width="5.85546875" style="391" customWidth="1"/>
    <col min="8453" max="8453" width="4.7109375" style="391" customWidth="1"/>
    <col min="8454" max="8454" width="17.42578125" style="391" customWidth="1"/>
    <col min="8455" max="8455" width="17.28515625" style="391" customWidth="1"/>
    <col min="8456" max="8456" width="11.7109375" style="391" customWidth="1"/>
    <col min="8457" max="8457" width="9.140625" style="391"/>
    <col min="8458" max="8458" width="16.28515625" style="391" customWidth="1"/>
    <col min="8459" max="8704" width="9.140625" style="391"/>
    <col min="8705" max="8705" width="4.28515625" style="391" customWidth="1"/>
    <col min="8706" max="8706" width="9.140625" style="391"/>
    <col min="8707" max="8707" width="16.5703125" style="391" customWidth="1"/>
    <col min="8708" max="8708" width="5.85546875" style="391" customWidth="1"/>
    <col min="8709" max="8709" width="4.7109375" style="391" customWidth="1"/>
    <col min="8710" max="8710" width="17.42578125" style="391" customWidth="1"/>
    <col min="8711" max="8711" width="17.28515625" style="391" customWidth="1"/>
    <col min="8712" max="8712" width="11.7109375" style="391" customWidth="1"/>
    <col min="8713" max="8713" width="9.140625" style="391"/>
    <col min="8714" max="8714" width="16.28515625" style="391" customWidth="1"/>
    <col min="8715" max="8960" width="9.140625" style="391"/>
    <col min="8961" max="8961" width="4.28515625" style="391" customWidth="1"/>
    <col min="8962" max="8962" width="9.140625" style="391"/>
    <col min="8963" max="8963" width="16.5703125" style="391" customWidth="1"/>
    <col min="8964" max="8964" width="5.85546875" style="391" customWidth="1"/>
    <col min="8965" max="8965" width="4.7109375" style="391" customWidth="1"/>
    <col min="8966" max="8966" width="17.42578125" style="391" customWidth="1"/>
    <col min="8967" max="8967" width="17.28515625" style="391" customWidth="1"/>
    <col min="8968" max="8968" width="11.7109375" style="391" customWidth="1"/>
    <col min="8969" max="8969" width="9.140625" style="391"/>
    <col min="8970" max="8970" width="16.28515625" style="391" customWidth="1"/>
    <col min="8971" max="9216" width="9.140625" style="391"/>
    <col min="9217" max="9217" width="4.28515625" style="391" customWidth="1"/>
    <col min="9218" max="9218" width="9.140625" style="391"/>
    <col min="9219" max="9219" width="16.5703125" style="391" customWidth="1"/>
    <col min="9220" max="9220" width="5.85546875" style="391" customWidth="1"/>
    <col min="9221" max="9221" width="4.7109375" style="391" customWidth="1"/>
    <col min="9222" max="9222" width="17.42578125" style="391" customWidth="1"/>
    <col min="9223" max="9223" width="17.28515625" style="391" customWidth="1"/>
    <col min="9224" max="9224" width="11.7109375" style="391" customWidth="1"/>
    <col min="9225" max="9225" width="9.140625" style="391"/>
    <col min="9226" max="9226" width="16.28515625" style="391" customWidth="1"/>
    <col min="9227" max="9472" width="9.140625" style="391"/>
    <col min="9473" max="9473" width="4.28515625" style="391" customWidth="1"/>
    <col min="9474" max="9474" width="9.140625" style="391"/>
    <col min="9475" max="9475" width="16.5703125" style="391" customWidth="1"/>
    <col min="9476" max="9476" width="5.85546875" style="391" customWidth="1"/>
    <col min="9477" max="9477" width="4.7109375" style="391" customWidth="1"/>
    <col min="9478" max="9478" width="17.42578125" style="391" customWidth="1"/>
    <col min="9479" max="9479" width="17.28515625" style="391" customWidth="1"/>
    <col min="9480" max="9480" width="11.7109375" style="391" customWidth="1"/>
    <col min="9481" max="9481" width="9.140625" style="391"/>
    <col min="9482" max="9482" width="16.28515625" style="391" customWidth="1"/>
    <col min="9483" max="9728" width="9.140625" style="391"/>
    <col min="9729" max="9729" width="4.28515625" style="391" customWidth="1"/>
    <col min="9730" max="9730" width="9.140625" style="391"/>
    <col min="9731" max="9731" width="16.5703125" style="391" customWidth="1"/>
    <col min="9732" max="9732" width="5.85546875" style="391" customWidth="1"/>
    <col min="9733" max="9733" width="4.7109375" style="391" customWidth="1"/>
    <col min="9734" max="9734" width="17.42578125" style="391" customWidth="1"/>
    <col min="9735" max="9735" width="17.28515625" style="391" customWidth="1"/>
    <col min="9736" max="9736" width="11.7109375" style="391" customWidth="1"/>
    <col min="9737" max="9737" width="9.140625" style="391"/>
    <col min="9738" max="9738" width="16.28515625" style="391" customWidth="1"/>
    <col min="9739" max="9984" width="9.140625" style="391"/>
    <col min="9985" max="9985" width="4.28515625" style="391" customWidth="1"/>
    <col min="9986" max="9986" width="9.140625" style="391"/>
    <col min="9987" max="9987" width="16.5703125" style="391" customWidth="1"/>
    <col min="9988" max="9988" width="5.85546875" style="391" customWidth="1"/>
    <col min="9989" max="9989" width="4.7109375" style="391" customWidth="1"/>
    <col min="9990" max="9990" width="17.42578125" style="391" customWidth="1"/>
    <col min="9991" max="9991" width="17.28515625" style="391" customWidth="1"/>
    <col min="9992" max="9992" width="11.7109375" style="391" customWidth="1"/>
    <col min="9993" max="9993" width="9.140625" style="391"/>
    <col min="9994" max="9994" width="16.28515625" style="391" customWidth="1"/>
    <col min="9995" max="10240" width="9.140625" style="391"/>
    <col min="10241" max="10241" width="4.28515625" style="391" customWidth="1"/>
    <col min="10242" max="10242" width="9.140625" style="391"/>
    <col min="10243" max="10243" width="16.5703125" style="391" customWidth="1"/>
    <col min="10244" max="10244" width="5.85546875" style="391" customWidth="1"/>
    <col min="10245" max="10245" width="4.7109375" style="391" customWidth="1"/>
    <col min="10246" max="10246" width="17.42578125" style="391" customWidth="1"/>
    <col min="10247" max="10247" width="17.28515625" style="391" customWidth="1"/>
    <col min="10248" max="10248" width="11.7109375" style="391" customWidth="1"/>
    <col min="10249" max="10249" width="9.140625" style="391"/>
    <col min="10250" max="10250" width="16.28515625" style="391" customWidth="1"/>
    <col min="10251" max="10496" width="9.140625" style="391"/>
    <col min="10497" max="10497" width="4.28515625" style="391" customWidth="1"/>
    <col min="10498" max="10498" width="9.140625" style="391"/>
    <col min="10499" max="10499" width="16.5703125" style="391" customWidth="1"/>
    <col min="10500" max="10500" width="5.85546875" style="391" customWidth="1"/>
    <col min="10501" max="10501" width="4.7109375" style="391" customWidth="1"/>
    <col min="10502" max="10502" width="17.42578125" style="391" customWidth="1"/>
    <col min="10503" max="10503" width="17.28515625" style="391" customWidth="1"/>
    <col min="10504" max="10504" width="11.7109375" style="391" customWidth="1"/>
    <col min="10505" max="10505" width="9.140625" style="391"/>
    <col min="10506" max="10506" width="16.28515625" style="391" customWidth="1"/>
    <col min="10507" max="10752" width="9.140625" style="391"/>
    <col min="10753" max="10753" width="4.28515625" style="391" customWidth="1"/>
    <col min="10754" max="10754" width="9.140625" style="391"/>
    <col min="10755" max="10755" width="16.5703125" style="391" customWidth="1"/>
    <col min="10756" max="10756" width="5.85546875" style="391" customWidth="1"/>
    <col min="10757" max="10757" width="4.7109375" style="391" customWidth="1"/>
    <col min="10758" max="10758" width="17.42578125" style="391" customWidth="1"/>
    <col min="10759" max="10759" width="17.28515625" style="391" customWidth="1"/>
    <col min="10760" max="10760" width="11.7109375" style="391" customWidth="1"/>
    <col min="10761" max="10761" width="9.140625" style="391"/>
    <col min="10762" max="10762" width="16.28515625" style="391" customWidth="1"/>
    <col min="10763" max="11008" width="9.140625" style="391"/>
    <col min="11009" max="11009" width="4.28515625" style="391" customWidth="1"/>
    <col min="11010" max="11010" width="9.140625" style="391"/>
    <col min="11011" max="11011" width="16.5703125" style="391" customWidth="1"/>
    <col min="11012" max="11012" width="5.85546875" style="391" customWidth="1"/>
    <col min="11013" max="11013" width="4.7109375" style="391" customWidth="1"/>
    <col min="11014" max="11014" width="17.42578125" style="391" customWidth="1"/>
    <col min="11015" max="11015" width="17.28515625" style="391" customWidth="1"/>
    <col min="11016" max="11016" width="11.7109375" style="391" customWidth="1"/>
    <col min="11017" max="11017" width="9.140625" style="391"/>
    <col min="11018" max="11018" width="16.28515625" style="391" customWidth="1"/>
    <col min="11019" max="11264" width="9.140625" style="391"/>
    <col min="11265" max="11265" width="4.28515625" style="391" customWidth="1"/>
    <col min="11266" max="11266" width="9.140625" style="391"/>
    <col min="11267" max="11267" width="16.5703125" style="391" customWidth="1"/>
    <col min="11268" max="11268" width="5.85546875" style="391" customWidth="1"/>
    <col min="11269" max="11269" width="4.7109375" style="391" customWidth="1"/>
    <col min="11270" max="11270" width="17.42578125" style="391" customWidth="1"/>
    <col min="11271" max="11271" width="17.28515625" style="391" customWidth="1"/>
    <col min="11272" max="11272" width="11.7109375" style="391" customWidth="1"/>
    <col min="11273" max="11273" width="9.140625" style="391"/>
    <col min="11274" max="11274" width="16.28515625" style="391" customWidth="1"/>
    <col min="11275" max="11520" width="9.140625" style="391"/>
    <col min="11521" max="11521" width="4.28515625" style="391" customWidth="1"/>
    <col min="11522" max="11522" width="9.140625" style="391"/>
    <col min="11523" max="11523" width="16.5703125" style="391" customWidth="1"/>
    <col min="11524" max="11524" width="5.85546875" style="391" customWidth="1"/>
    <col min="11525" max="11525" width="4.7109375" style="391" customWidth="1"/>
    <col min="11526" max="11526" width="17.42578125" style="391" customWidth="1"/>
    <col min="11527" max="11527" width="17.28515625" style="391" customWidth="1"/>
    <col min="11528" max="11528" width="11.7109375" style="391" customWidth="1"/>
    <col min="11529" max="11529" width="9.140625" style="391"/>
    <col min="11530" max="11530" width="16.28515625" style="391" customWidth="1"/>
    <col min="11531" max="11776" width="9.140625" style="391"/>
    <col min="11777" max="11777" width="4.28515625" style="391" customWidth="1"/>
    <col min="11778" max="11778" width="9.140625" style="391"/>
    <col min="11779" max="11779" width="16.5703125" style="391" customWidth="1"/>
    <col min="11780" max="11780" width="5.85546875" style="391" customWidth="1"/>
    <col min="11781" max="11781" width="4.7109375" style="391" customWidth="1"/>
    <col min="11782" max="11782" width="17.42578125" style="391" customWidth="1"/>
    <col min="11783" max="11783" width="17.28515625" style="391" customWidth="1"/>
    <col min="11784" max="11784" width="11.7109375" style="391" customWidth="1"/>
    <col min="11785" max="11785" width="9.140625" style="391"/>
    <col min="11786" max="11786" width="16.28515625" style="391" customWidth="1"/>
    <col min="11787" max="12032" width="9.140625" style="391"/>
    <col min="12033" max="12033" width="4.28515625" style="391" customWidth="1"/>
    <col min="12034" max="12034" width="9.140625" style="391"/>
    <col min="12035" max="12035" width="16.5703125" style="391" customWidth="1"/>
    <col min="12036" max="12036" width="5.85546875" style="391" customWidth="1"/>
    <col min="12037" max="12037" width="4.7109375" style="391" customWidth="1"/>
    <col min="12038" max="12038" width="17.42578125" style="391" customWidth="1"/>
    <col min="12039" max="12039" width="17.28515625" style="391" customWidth="1"/>
    <col min="12040" max="12040" width="11.7109375" style="391" customWidth="1"/>
    <col min="12041" max="12041" width="9.140625" style="391"/>
    <col min="12042" max="12042" width="16.28515625" style="391" customWidth="1"/>
    <col min="12043" max="12288" width="9.140625" style="391"/>
    <col min="12289" max="12289" width="4.28515625" style="391" customWidth="1"/>
    <col min="12290" max="12290" width="9.140625" style="391"/>
    <col min="12291" max="12291" width="16.5703125" style="391" customWidth="1"/>
    <col min="12292" max="12292" width="5.85546875" style="391" customWidth="1"/>
    <col min="12293" max="12293" width="4.7109375" style="391" customWidth="1"/>
    <col min="12294" max="12294" width="17.42578125" style="391" customWidth="1"/>
    <col min="12295" max="12295" width="17.28515625" style="391" customWidth="1"/>
    <col min="12296" max="12296" width="11.7109375" style="391" customWidth="1"/>
    <col min="12297" max="12297" width="9.140625" style="391"/>
    <col min="12298" max="12298" width="16.28515625" style="391" customWidth="1"/>
    <col min="12299" max="12544" width="9.140625" style="391"/>
    <col min="12545" max="12545" width="4.28515625" style="391" customWidth="1"/>
    <col min="12546" max="12546" width="9.140625" style="391"/>
    <col min="12547" max="12547" width="16.5703125" style="391" customWidth="1"/>
    <col min="12548" max="12548" width="5.85546875" style="391" customWidth="1"/>
    <col min="12549" max="12549" width="4.7109375" style="391" customWidth="1"/>
    <col min="12550" max="12550" width="17.42578125" style="391" customWidth="1"/>
    <col min="12551" max="12551" width="17.28515625" style="391" customWidth="1"/>
    <col min="12552" max="12552" width="11.7109375" style="391" customWidth="1"/>
    <col min="12553" max="12553" width="9.140625" style="391"/>
    <col min="12554" max="12554" width="16.28515625" style="391" customWidth="1"/>
    <col min="12555" max="12800" width="9.140625" style="391"/>
    <col min="12801" max="12801" width="4.28515625" style="391" customWidth="1"/>
    <col min="12802" max="12802" width="9.140625" style="391"/>
    <col min="12803" max="12803" width="16.5703125" style="391" customWidth="1"/>
    <col min="12804" max="12804" width="5.85546875" style="391" customWidth="1"/>
    <col min="12805" max="12805" width="4.7109375" style="391" customWidth="1"/>
    <col min="12806" max="12806" width="17.42578125" style="391" customWidth="1"/>
    <col min="12807" max="12807" width="17.28515625" style="391" customWidth="1"/>
    <col min="12808" max="12808" width="11.7109375" style="391" customWidth="1"/>
    <col min="12809" max="12809" width="9.140625" style="391"/>
    <col min="12810" max="12810" width="16.28515625" style="391" customWidth="1"/>
    <col min="12811" max="13056" width="9.140625" style="391"/>
    <col min="13057" max="13057" width="4.28515625" style="391" customWidth="1"/>
    <col min="13058" max="13058" width="9.140625" style="391"/>
    <col min="13059" max="13059" width="16.5703125" style="391" customWidth="1"/>
    <col min="13060" max="13060" width="5.85546875" style="391" customWidth="1"/>
    <col min="13061" max="13061" width="4.7109375" style="391" customWidth="1"/>
    <col min="13062" max="13062" width="17.42578125" style="391" customWidth="1"/>
    <col min="13063" max="13063" width="17.28515625" style="391" customWidth="1"/>
    <col min="13064" max="13064" width="11.7109375" style="391" customWidth="1"/>
    <col min="13065" max="13065" width="9.140625" style="391"/>
    <col min="13066" max="13066" width="16.28515625" style="391" customWidth="1"/>
    <col min="13067" max="13312" width="9.140625" style="391"/>
    <col min="13313" max="13313" width="4.28515625" style="391" customWidth="1"/>
    <col min="13314" max="13314" width="9.140625" style="391"/>
    <col min="13315" max="13315" width="16.5703125" style="391" customWidth="1"/>
    <col min="13316" max="13316" width="5.85546875" style="391" customWidth="1"/>
    <col min="13317" max="13317" width="4.7109375" style="391" customWidth="1"/>
    <col min="13318" max="13318" width="17.42578125" style="391" customWidth="1"/>
    <col min="13319" max="13319" width="17.28515625" style="391" customWidth="1"/>
    <col min="13320" max="13320" width="11.7109375" style="391" customWidth="1"/>
    <col min="13321" max="13321" width="9.140625" style="391"/>
    <col min="13322" max="13322" width="16.28515625" style="391" customWidth="1"/>
    <col min="13323" max="13568" width="9.140625" style="391"/>
    <col min="13569" max="13569" width="4.28515625" style="391" customWidth="1"/>
    <col min="13570" max="13570" width="9.140625" style="391"/>
    <col min="13571" max="13571" width="16.5703125" style="391" customWidth="1"/>
    <col min="13572" max="13572" width="5.85546875" style="391" customWidth="1"/>
    <col min="13573" max="13573" width="4.7109375" style="391" customWidth="1"/>
    <col min="13574" max="13574" width="17.42578125" style="391" customWidth="1"/>
    <col min="13575" max="13575" width="17.28515625" style="391" customWidth="1"/>
    <col min="13576" max="13576" width="11.7109375" style="391" customWidth="1"/>
    <col min="13577" max="13577" width="9.140625" style="391"/>
    <col min="13578" max="13578" width="16.28515625" style="391" customWidth="1"/>
    <col min="13579" max="13824" width="9.140625" style="391"/>
    <col min="13825" max="13825" width="4.28515625" style="391" customWidth="1"/>
    <col min="13826" max="13826" width="9.140625" style="391"/>
    <col min="13827" max="13827" width="16.5703125" style="391" customWidth="1"/>
    <col min="13828" max="13828" width="5.85546875" style="391" customWidth="1"/>
    <col min="13829" max="13829" width="4.7109375" style="391" customWidth="1"/>
    <col min="13830" max="13830" width="17.42578125" style="391" customWidth="1"/>
    <col min="13831" max="13831" width="17.28515625" style="391" customWidth="1"/>
    <col min="13832" max="13832" width="11.7109375" style="391" customWidth="1"/>
    <col min="13833" max="13833" width="9.140625" style="391"/>
    <col min="13834" max="13834" width="16.28515625" style="391" customWidth="1"/>
    <col min="13835" max="14080" width="9.140625" style="391"/>
    <col min="14081" max="14081" width="4.28515625" style="391" customWidth="1"/>
    <col min="14082" max="14082" width="9.140625" style="391"/>
    <col min="14083" max="14083" width="16.5703125" style="391" customWidth="1"/>
    <col min="14084" max="14084" width="5.85546875" style="391" customWidth="1"/>
    <col min="14085" max="14085" width="4.7109375" style="391" customWidth="1"/>
    <col min="14086" max="14086" width="17.42578125" style="391" customWidth="1"/>
    <col min="14087" max="14087" width="17.28515625" style="391" customWidth="1"/>
    <col min="14088" max="14088" width="11.7109375" style="391" customWidth="1"/>
    <col min="14089" max="14089" width="9.140625" style="391"/>
    <col min="14090" max="14090" width="16.28515625" style="391" customWidth="1"/>
    <col min="14091" max="14336" width="9.140625" style="391"/>
    <col min="14337" max="14337" width="4.28515625" style="391" customWidth="1"/>
    <col min="14338" max="14338" width="9.140625" style="391"/>
    <col min="14339" max="14339" width="16.5703125" style="391" customWidth="1"/>
    <col min="14340" max="14340" width="5.85546875" style="391" customWidth="1"/>
    <col min="14341" max="14341" width="4.7109375" style="391" customWidth="1"/>
    <col min="14342" max="14342" width="17.42578125" style="391" customWidth="1"/>
    <col min="14343" max="14343" width="17.28515625" style="391" customWidth="1"/>
    <col min="14344" max="14344" width="11.7109375" style="391" customWidth="1"/>
    <col min="14345" max="14345" width="9.140625" style="391"/>
    <col min="14346" max="14346" width="16.28515625" style="391" customWidth="1"/>
    <col min="14347" max="14592" width="9.140625" style="391"/>
    <col min="14593" max="14593" width="4.28515625" style="391" customWidth="1"/>
    <col min="14594" max="14594" width="9.140625" style="391"/>
    <col min="14595" max="14595" width="16.5703125" style="391" customWidth="1"/>
    <col min="14596" max="14596" width="5.85546875" style="391" customWidth="1"/>
    <col min="14597" max="14597" width="4.7109375" style="391" customWidth="1"/>
    <col min="14598" max="14598" width="17.42578125" style="391" customWidth="1"/>
    <col min="14599" max="14599" width="17.28515625" style="391" customWidth="1"/>
    <col min="14600" max="14600" width="11.7109375" style="391" customWidth="1"/>
    <col min="14601" max="14601" width="9.140625" style="391"/>
    <col min="14602" max="14602" width="16.28515625" style="391" customWidth="1"/>
    <col min="14603" max="14848" width="9.140625" style="391"/>
    <col min="14849" max="14849" width="4.28515625" style="391" customWidth="1"/>
    <col min="14850" max="14850" width="9.140625" style="391"/>
    <col min="14851" max="14851" width="16.5703125" style="391" customWidth="1"/>
    <col min="14852" max="14852" width="5.85546875" style="391" customWidth="1"/>
    <col min="14853" max="14853" width="4.7109375" style="391" customWidth="1"/>
    <col min="14854" max="14854" width="17.42578125" style="391" customWidth="1"/>
    <col min="14855" max="14855" width="17.28515625" style="391" customWidth="1"/>
    <col min="14856" max="14856" width="11.7109375" style="391" customWidth="1"/>
    <col min="14857" max="14857" width="9.140625" style="391"/>
    <col min="14858" max="14858" width="16.28515625" style="391" customWidth="1"/>
    <col min="14859" max="15104" width="9.140625" style="391"/>
    <col min="15105" max="15105" width="4.28515625" style="391" customWidth="1"/>
    <col min="15106" max="15106" width="9.140625" style="391"/>
    <col min="15107" max="15107" width="16.5703125" style="391" customWidth="1"/>
    <col min="15108" max="15108" width="5.85546875" style="391" customWidth="1"/>
    <col min="15109" max="15109" width="4.7109375" style="391" customWidth="1"/>
    <col min="15110" max="15110" width="17.42578125" style="391" customWidth="1"/>
    <col min="15111" max="15111" width="17.28515625" style="391" customWidth="1"/>
    <col min="15112" max="15112" width="11.7109375" style="391" customWidth="1"/>
    <col min="15113" max="15113" width="9.140625" style="391"/>
    <col min="15114" max="15114" width="16.28515625" style="391" customWidth="1"/>
    <col min="15115" max="15360" width="9.140625" style="391"/>
    <col min="15361" max="15361" width="4.28515625" style="391" customWidth="1"/>
    <col min="15362" max="15362" width="9.140625" style="391"/>
    <col min="15363" max="15363" width="16.5703125" style="391" customWidth="1"/>
    <col min="15364" max="15364" width="5.85546875" style="391" customWidth="1"/>
    <col min="15365" max="15365" width="4.7109375" style="391" customWidth="1"/>
    <col min="15366" max="15366" width="17.42578125" style="391" customWidth="1"/>
    <col min="15367" max="15367" width="17.28515625" style="391" customWidth="1"/>
    <col min="15368" max="15368" width="11.7109375" style="391" customWidth="1"/>
    <col min="15369" max="15369" width="9.140625" style="391"/>
    <col min="15370" max="15370" width="16.28515625" style="391" customWidth="1"/>
    <col min="15371" max="15616" width="9.140625" style="391"/>
    <col min="15617" max="15617" width="4.28515625" style="391" customWidth="1"/>
    <col min="15618" max="15618" width="9.140625" style="391"/>
    <col min="15619" max="15619" width="16.5703125" style="391" customWidth="1"/>
    <col min="15620" max="15620" width="5.85546875" style="391" customWidth="1"/>
    <col min="15621" max="15621" width="4.7109375" style="391" customWidth="1"/>
    <col min="15622" max="15622" width="17.42578125" style="391" customWidth="1"/>
    <col min="15623" max="15623" width="17.28515625" style="391" customWidth="1"/>
    <col min="15624" max="15624" width="11.7109375" style="391" customWidth="1"/>
    <col min="15625" max="15625" width="9.140625" style="391"/>
    <col min="15626" max="15626" width="16.28515625" style="391" customWidth="1"/>
    <col min="15627" max="15872" width="9.140625" style="391"/>
    <col min="15873" max="15873" width="4.28515625" style="391" customWidth="1"/>
    <col min="15874" max="15874" width="9.140625" style="391"/>
    <col min="15875" max="15875" width="16.5703125" style="391" customWidth="1"/>
    <col min="15876" max="15876" width="5.85546875" style="391" customWidth="1"/>
    <col min="15877" max="15877" width="4.7109375" style="391" customWidth="1"/>
    <col min="15878" max="15878" width="17.42578125" style="391" customWidth="1"/>
    <col min="15879" max="15879" width="17.28515625" style="391" customWidth="1"/>
    <col min="15880" max="15880" width="11.7109375" style="391" customWidth="1"/>
    <col min="15881" max="15881" width="9.140625" style="391"/>
    <col min="15882" max="15882" width="16.28515625" style="391" customWidth="1"/>
    <col min="15883" max="16128" width="9.140625" style="391"/>
    <col min="16129" max="16129" width="4.28515625" style="391" customWidth="1"/>
    <col min="16130" max="16130" width="9.140625" style="391"/>
    <col min="16131" max="16131" width="16.5703125" style="391" customWidth="1"/>
    <col min="16132" max="16132" width="5.85546875" style="391" customWidth="1"/>
    <col min="16133" max="16133" width="4.7109375" style="391" customWidth="1"/>
    <col min="16134" max="16134" width="17.42578125" style="391" customWidth="1"/>
    <col min="16135" max="16135" width="17.28515625" style="391" customWidth="1"/>
    <col min="16136" max="16136" width="11.7109375" style="391" customWidth="1"/>
    <col min="16137" max="16137" width="9.140625" style="391"/>
    <col min="16138" max="16138" width="16.28515625" style="391" customWidth="1"/>
    <col min="16139" max="16384" width="9.140625" style="391"/>
  </cols>
  <sheetData>
    <row r="1" spans="1:8" ht="18.75" customHeight="1" x14ac:dyDescent="0.25">
      <c r="A1"/>
      <c r="B1"/>
      <c r="C1"/>
      <c r="D1"/>
      <c r="E1"/>
      <c r="F1" s="340"/>
      <c r="G1"/>
      <c r="H1" s="407" t="s">
        <v>2049</v>
      </c>
    </row>
    <row r="2" spans="1:8" x14ac:dyDescent="0.2">
      <c r="A2"/>
      <c r="B2"/>
      <c r="C2"/>
      <c r="D2"/>
      <c r="E2"/>
      <c r="F2" s="340"/>
      <c r="G2" s="341"/>
      <c r="H2" s="341"/>
    </row>
    <row r="3" spans="1:8" ht="33" customHeight="1" x14ac:dyDescent="0.2">
      <c r="A3" s="1770" t="s">
        <v>1218</v>
      </c>
      <c r="B3" s="1770"/>
      <c r="C3" s="1770"/>
      <c r="D3" s="1770"/>
      <c r="E3" s="1770"/>
      <c r="F3" s="1770"/>
      <c r="G3" s="1770"/>
      <c r="H3" s="1770"/>
    </row>
    <row r="4" spans="1:8" ht="13.5" thickBot="1" x14ac:dyDescent="0.25">
      <c r="A4" s="393"/>
      <c r="B4" s="393"/>
      <c r="C4" s="393"/>
      <c r="D4" s="393"/>
      <c r="E4" s="393"/>
      <c r="F4" s="394"/>
      <c r="G4" s="393"/>
      <c r="H4" s="393"/>
    </row>
    <row r="5" spans="1:8" ht="19.5" customHeight="1" thickBot="1" x14ac:dyDescent="0.25">
      <c r="A5" s="395" t="s">
        <v>649</v>
      </c>
      <c r="B5" s="1773" t="s">
        <v>131</v>
      </c>
      <c r="C5" s="1774"/>
      <c r="D5" s="396" t="s">
        <v>113</v>
      </c>
      <c r="E5" s="397" t="s">
        <v>679</v>
      </c>
      <c r="F5" s="398" t="s">
        <v>650</v>
      </c>
      <c r="G5" s="396" t="s">
        <v>651</v>
      </c>
      <c r="H5" s="399" t="s">
        <v>652</v>
      </c>
    </row>
    <row r="6" spans="1:8" s="1464" customFormat="1" ht="18" customHeight="1" thickTop="1" x14ac:dyDescent="0.2">
      <c r="A6" s="1459">
        <v>1</v>
      </c>
      <c r="B6" s="1775" t="s">
        <v>121</v>
      </c>
      <c r="C6" s="1776"/>
      <c r="D6" s="1460" t="s">
        <v>133</v>
      </c>
      <c r="E6" s="1461" t="s">
        <v>122</v>
      </c>
      <c r="F6" s="1462">
        <v>128096085.03</v>
      </c>
      <c r="G6" s="1462">
        <v>128096085.03</v>
      </c>
      <c r="H6" s="1463">
        <f>F6-G6</f>
        <v>0</v>
      </c>
    </row>
    <row r="7" spans="1:8" s="1464" customFormat="1" ht="18" customHeight="1" x14ac:dyDescent="0.2">
      <c r="A7" s="1465">
        <v>2</v>
      </c>
      <c r="B7" s="1777" t="s">
        <v>134</v>
      </c>
      <c r="C7" s="1778"/>
      <c r="D7" s="1460" t="s">
        <v>135</v>
      </c>
      <c r="E7" s="1461" t="s">
        <v>122</v>
      </c>
      <c r="F7" s="1462">
        <v>80000</v>
      </c>
      <c r="G7" s="1462">
        <v>80000</v>
      </c>
      <c r="H7" s="1463">
        <f t="shared" ref="H7:H98" si="0">F7-G7</f>
        <v>0</v>
      </c>
    </row>
    <row r="8" spans="1:8" s="1464" customFormat="1" ht="18" customHeight="1" x14ac:dyDescent="0.2">
      <c r="A8" s="1459">
        <v>3</v>
      </c>
      <c r="B8" s="1777" t="s">
        <v>280</v>
      </c>
      <c r="C8" s="1778"/>
      <c r="D8" s="1466" t="s">
        <v>136</v>
      </c>
      <c r="E8" s="1461" t="s">
        <v>122</v>
      </c>
      <c r="F8" s="1462">
        <v>909116.08</v>
      </c>
      <c r="G8" s="1462">
        <v>909116.08</v>
      </c>
      <c r="H8" s="1463">
        <f t="shared" si="0"/>
        <v>0</v>
      </c>
    </row>
    <row r="9" spans="1:8" s="1464" customFormat="1" ht="18" customHeight="1" x14ac:dyDescent="0.2">
      <c r="A9" s="1459">
        <v>4</v>
      </c>
      <c r="B9" s="1777" t="s">
        <v>137</v>
      </c>
      <c r="C9" s="1778"/>
      <c r="D9" s="1466" t="s">
        <v>150</v>
      </c>
      <c r="E9" s="1461" t="s">
        <v>122</v>
      </c>
      <c r="F9" s="1462">
        <v>109684715.56999999</v>
      </c>
      <c r="G9" s="1462">
        <v>109684715.56999999</v>
      </c>
      <c r="H9" s="1463">
        <f t="shared" si="0"/>
        <v>0</v>
      </c>
    </row>
    <row r="10" spans="1:8" s="1464" customFormat="1" ht="18" customHeight="1" x14ac:dyDescent="0.2">
      <c r="A10" s="1465">
        <v>5</v>
      </c>
      <c r="B10" s="1777" t="s">
        <v>126</v>
      </c>
      <c r="C10" s="1778"/>
      <c r="D10" s="1466" t="s">
        <v>151</v>
      </c>
      <c r="E10" s="1461" t="s">
        <v>122</v>
      </c>
      <c r="F10" s="1462">
        <v>1215904727.1099999</v>
      </c>
      <c r="G10" s="1462">
        <v>1215904727.1099999</v>
      </c>
      <c r="H10" s="1463">
        <f t="shared" si="0"/>
        <v>0</v>
      </c>
    </row>
    <row r="11" spans="1:8" s="1464" customFormat="1" ht="26.25" customHeight="1" x14ac:dyDescent="0.2">
      <c r="A11" s="1459">
        <v>6</v>
      </c>
      <c r="B11" s="1777" t="s">
        <v>374</v>
      </c>
      <c r="C11" s="1778"/>
      <c r="D11" s="1466" t="s">
        <v>152</v>
      </c>
      <c r="E11" s="1461" t="s">
        <v>122</v>
      </c>
      <c r="F11" s="1462">
        <v>210698698.24000001</v>
      </c>
      <c r="G11" s="1462">
        <v>210698698.24000001</v>
      </c>
      <c r="H11" s="1463">
        <f t="shared" si="0"/>
        <v>0</v>
      </c>
    </row>
    <row r="12" spans="1:8" s="1464" customFormat="1" ht="18" customHeight="1" x14ac:dyDescent="0.2">
      <c r="A12" s="1459">
        <v>7</v>
      </c>
      <c r="B12" s="1777" t="s">
        <v>153</v>
      </c>
      <c r="C12" s="1778"/>
      <c r="D12" s="1467" t="s">
        <v>154</v>
      </c>
      <c r="E12" s="1461" t="s">
        <v>122</v>
      </c>
      <c r="F12" s="1462">
        <v>78518532.040000007</v>
      </c>
      <c r="G12" s="1462">
        <v>78539774.040000007</v>
      </c>
      <c r="H12" s="1463">
        <f t="shared" si="0"/>
        <v>-21242</v>
      </c>
    </row>
    <row r="13" spans="1:8" s="1464" customFormat="1" ht="18" customHeight="1" x14ac:dyDescent="0.2">
      <c r="A13" s="1465">
        <v>8</v>
      </c>
      <c r="B13" s="1777" t="s">
        <v>699</v>
      </c>
      <c r="C13" s="1778"/>
      <c r="D13" s="1467" t="s">
        <v>387</v>
      </c>
      <c r="E13" s="1461" t="s">
        <v>122</v>
      </c>
      <c r="F13" s="1462">
        <v>1252875</v>
      </c>
      <c r="G13" s="1462">
        <v>1252875</v>
      </c>
      <c r="H13" s="1463">
        <f t="shared" si="0"/>
        <v>0</v>
      </c>
    </row>
    <row r="14" spans="1:8" s="1464" customFormat="1" ht="18" customHeight="1" x14ac:dyDescent="0.2">
      <c r="A14" s="1459">
        <v>9</v>
      </c>
      <c r="B14" s="1777" t="s">
        <v>92</v>
      </c>
      <c r="C14" s="1778"/>
      <c r="D14" s="1466" t="s">
        <v>155</v>
      </c>
      <c r="E14" s="1461" t="s">
        <v>122</v>
      </c>
      <c r="F14" s="1462">
        <v>32581450.93</v>
      </c>
      <c r="G14" s="1462">
        <v>32581450.93</v>
      </c>
      <c r="H14" s="1463">
        <f t="shared" si="0"/>
        <v>0</v>
      </c>
    </row>
    <row r="15" spans="1:8" s="1464" customFormat="1" ht="18.75" customHeight="1" x14ac:dyDescent="0.2">
      <c r="A15" s="1459">
        <v>10</v>
      </c>
      <c r="B15" s="1777" t="s">
        <v>281</v>
      </c>
      <c r="C15" s="1778"/>
      <c r="D15" s="1468" t="s">
        <v>156</v>
      </c>
      <c r="E15" s="1461" t="s">
        <v>122</v>
      </c>
      <c r="F15" s="1462">
        <v>534430</v>
      </c>
      <c r="G15" s="1462">
        <v>534430</v>
      </c>
      <c r="H15" s="1463">
        <f t="shared" si="0"/>
        <v>0</v>
      </c>
    </row>
    <row r="16" spans="1:8" s="1464" customFormat="1" ht="18" customHeight="1" x14ac:dyDescent="0.2">
      <c r="A16" s="1465">
        <v>11</v>
      </c>
      <c r="B16" s="1771" t="s">
        <v>282</v>
      </c>
      <c r="C16" s="1772"/>
      <c r="D16" s="1460" t="s">
        <v>157</v>
      </c>
      <c r="E16" s="1461" t="s">
        <v>125</v>
      </c>
      <c r="F16" s="1462">
        <v>1230691</v>
      </c>
      <c r="G16" s="1462">
        <f t="shared" ref="G16:G89" si="1">F16</f>
        <v>1230691</v>
      </c>
      <c r="H16" s="1463">
        <f t="shared" si="0"/>
        <v>0</v>
      </c>
    </row>
    <row r="17" spans="1:15" s="1464" customFormat="1" ht="18" customHeight="1" x14ac:dyDescent="0.2">
      <c r="A17" s="1459">
        <v>12</v>
      </c>
      <c r="B17" s="1771" t="s">
        <v>283</v>
      </c>
      <c r="C17" s="1772"/>
      <c r="D17" s="1466" t="s">
        <v>158</v>
      </c>
      <c r="E17" s="1469" t="s">
        <v>125</v>
      </c>
      <c r="F17" s="1462">
        <v>2663547359.3200002</v>
      </c>
      <c r="G17" s="1462">
        <f t="shared" si="1"/>
        <v>2663547359.3200002</v>
      </c>
      <c r="H17" s="1463">
        <f t="shared" si="0"/>
        <v>0</v>
      </c>
    </row>
    <row r="18" spans="1:15" s="1464" customFormat="1" ht="18" customHeight="1" x14ac:dyDescent="0.2">
      <c r="A18" s="1459">
        <v>13</v>
      </c>
      <c r="B18" s="1777" t="s">
        <v>765</v>
      </c>
      <c r="C18" s="1778"/>
      <c r="D18" s="1467" t="s">
        <v>766</v>
      </c>
      <c r="E18" s="1461" t="s">
        <v>125</v>
      </c>
      <c r="F18" s="1462">
        <v>2090279768.4000001</v>
      </c>
      <c r="G18" s="1462">
        <f t="shared" si="1"/>
        <v>2090279768.4000001</v>
      </c>
      <c r="H18" s="1463">
        <f t="shared" si="0"/>
        <v>0</v>
      </c>
    </row>
    <row r="19" spans="1:15" s="1464" customFormat="1" ht="18.75" customHeight="1" x14ac:dyDescent="0.2">
      <c r="A19" s="1465">
        <v>14</v>
      </c>
      <c r="B19" s="1771" t="s">
        <v>653</v>
      </c>
      <c r="C19" s="1772"/>
      <c r="D19" s="1467" t="s">
        <v>654</v>
      </c>
      <c r="E19" s="1461" t="s">
        <v>125</v>
      </c>
      <c r="F19" s="1462">
        <v>1446769</v>
      </c>
      <c r="G19" s="1462">
        <f t="shared" si="1"/>
        <v>1446769</v>
      </c>
      <c r="H19" s="1463">
        <f t="shared" si="0"/>
        <v>0</v>
      </c>
    </row>
    <row r="20" spans="1:15" s="1464" customFormat="1" ht="26.25" customHeight="1" x14ac:dyDescent="0.2">
      <c r="A20" s="1459">
        <v>15</v>
      </c>
      <c r="B20" s="1771" t="s">
        <v>284</v>
      </c>
      <c r="C20" s="1772"/>
      <c r="D20" s="1467" t="s">
        <v>159</v>
      </c>
      <c r="E20" s="1461" t="s">
        <v>120</v>
      </c>
      <c r="F20" s="1462">
        <v>2345739846.4499998</v>
      </c>
      <c r="G20" s="1462">
        <f>F20</f>
        <v>2345739846.4499998</v>
      </c>
      <c r="H20" s="1463">
        <f t="shared" si="0"/>
        <v>0</v>
      </c>
    </row>
    <row r="21" spans="1:15" s="1464" customFormat="1" ht="18.75" customHeight="1" x14ac:dyDescent="0.2">
      <c r="A21" s="1459">
        <v>16</v>
      </c>
      <c r="B21" s="1771" t="s">
        <v>655</v>
      </c>
      <c r="C21" s="1772"/>
      <c r="D21" s="1467" t="s">
        <v>656</v>
      </c>
      <c r="E21" s="1469" t="s">
        <v>125</v>
      </c>
      <c r="F21" s="1462">
        <v>169730310.12</v>
      </c>
      <c r="G21" s="1462">
        <f t="shared" si="1"/>
        <v>169730310.12</v>
      </c>
      <c r="H21" s="1463">
        <f t="shared" si="0"/>
        <v>0</v>
      </c>
      <c r="J21" s="1470"/>
      <c r="K21" s="1470"/>
      <c r="L21" s="1470"/>
      <c r="M21" s="1470"/>
      <c r="N21" s="1470"/>
      <c r="O21" s="1470"/>
    </row>
    <row r="22" spans="1:15" s="1464" customFormat="1" ht="18.75" customHeight="1" x14ac:dyDescent="0.2">
      <c r="A22" s="1465">
        <v>17</v>
      </c>
      <c r="B22" s="1771" t="s">
        <v>99</v>
      </c>
      <c r="C22" s="1772"/>
      <c r="D22" s="1467" t="s">
        <v>100</v>
      </c>
      <c r="E22" s="1469" t="s">
        <v>125</v>
      </c>
      <c r="F22" s="1462">
        <v>85453992.700000003</v>
      </c>
      <c r="G22" s="1462">
        <f t="shared" si="1"/>
        <v>85453992.700000003</v>
      </c>
      <c r="H22" s="1463">
        <f t="shared" si="0"/>
        <v>0</v>
      </c>
    </row>
    <row r="23" spans="1:15" s="1464" customFormat="1" ht="18.75" customHeight="1" x14ac:dyDescent="0.2">
      <c r="A23" s="1459">
        <v>18</v>
      </c>
      <c r="B23" s="1771" t="s">
        <v>101</v>
      </c>
      <c r="C23" s="1772"/>
      <c r="D23" s="1467" t="s">
        <v>102</v>
      </c>
      <c r="E23" s="1469" t="s">
        <v>125</v>
      </c>
      <c r="F23" s="1462">
        <v>53240</v>
      </c>
      <c r="G23" s="1462">
        <f t="shared" si="1"/>
        <v>53240</v>
      </c>
      <c r="H23" s="1463">
        <f t="shared" si="0"/>
        <v>0</v>
      </c>
    </row>
    <row r="24" spans="1:15" s="1464" customFormat="1" ht="18.75" customHeight="1" x14ac:dyDescent="0.2">
      <c r="A24" s="1459">
        <v>19</v>
      </c>
      <c r="B24" s="1771" t="s">
        <v>103</v>
      </c>
      <c r="C24" s="1772"/>
      <c r="D24" s="1467" t="s">
        <v>104</v>
      </c>
      <c r="E24" s="1469" t="s">
        <v>125</v>
      </c>
      <c r="F24" s="1462">
        <v>909116.08</v>
      </c>
      <c r="G24" s="1462">
        <f t="shared" si="1"/>
        <v>909116.08</v>
      </c>
      <c r="H24" s="1463">
        <f t="shared" si="0"/>
        <v>0</v>
      </c>
    </row>
    <row r="25" spans="1:15" s="1464" customFormat="1" ht="18.75" customHeight="1" x14ac:dyDescent="0.2">
      <c r="A25" s="1465">
        <v>20</v>
      </c>
      <c r="B25" s="1771" t="s">
        <v>105</v>
      </c>
      <c r="C25" s="1772"/>
      <c r="D25" s="1467" t="s">
        <v>106</v>
      </c>
      <c r="E25" s="1469" t="s">
        <v>125</v>
      </c>
      <c r="F25" s="1462">
        <v>35070114</v>
      </c>
      <c r="G25" s="1462">
        <f t="shared" si="1"/>
        <v>35070114</v>
      </c>
      <c r="H25" s="1463">
        <f t="shared" si="0"/>
        <v>0</v>
      </c>
    </row>
    <row r="26" spans="1:15" s="1464" customFormat="1" ht="18.75" customHeight="1" x14ac:dyDescent="0.2">
      <c r="A26" s="1465">
        <v>21</v>
      </c>
      <c r="B26" s="1771" t="s">
        <v>107</v>
      </c>
      <c r="C26" s="1772"/>
      <c r="D26" s="1466" t="s">
        <v>108</v>
      </c>
      <c r="E26" s="1469" t="s">
        <v>125</v>
      </c>
      <c r="F26" s="1462">
        <v>271663187.97000003</v>
      </c>
      <c r="G26" s="1462">
        <f t="shared" si="1"/>
        <v>271663187.97000003</v>
      </c>
      <c r="H26" s="1471">
        <f t="shared" si="0"/>
        <v>0</v>
      </c>
    </row>
    <row r="27" spans="1:15" s="1464" customFormat="1" ht="18" customHeight="1" x14ac:dyDescent="0.2">
      <c r="A27" s="1459">
        <v>22</v>
      </c>
      <c r="B27" s="1779" t="s">
        <v>657</v>
      </c>
      <c r="C27" s="1779"/>
      <c r="D27" s="1472" t="s">
        <v>109</v>
      </c>
      <c r="E27" s="1473" t="s">
        <v>125</v>
      </c>
      <c r="F27" s="1474">
        <v>126752441.94</v>
      </c>
      <c r="G27" s="1474">
        <f t="shared" si="1"/>
        <v>126752441.94</v>
      </c>
      <c r="H27" s="1463">
        <f t="shared" si="0"/>
        <v>0</v>
      </c>
    </row>
    <row r="28" spans="1:15" s="1464" customFormat="1" ht="18.75" customHeight="1" x14ac:dyDescent="0.2">
      <c r="A28" s="1465">
        <v>23</v>
      </c>
      <c r="B28" s="1771" t="s">
        <v>110</v>
      </c>
      <c r="C28" s="1772"/>
      <c r="D28" s="1467" t="s">
        <v>111</v>
      </c>
      <c r="E28" s="1469" t="s">
        <v>125</v>
      </c>
      <c r="F28" s="1462">
        <v>78518532.040000007</v>
      </c>
      <c r="G28" s="1462">
        <f t="shared" si="1"/>
        <v>78518532.040000007</v>
      </c>
      <c r="H28" s="1463">
        <f t="shared" si="0"/>
        <v>0</v>
      </c>
    </row>
    <row r="29" spans="1:15" s="1464" customFormat="1" ht="18.75" customHeight="1" x14ac:dyDescent="0.2">
      <c r="A29" s="1459">
        <v>24</v>
      </c>
      <c r="B29" s="1777" t="s">
        <v>767</v>
      </c>
      <c r="C29" s="1778"/>
      <c r="D29" s="1467" t="s">
        <v>768</v>
      </c>
      <c r="E29" s="1461" t="s">
        <v>125</v>
      </c>
      <c r="F29" s="1462">
        <v>15888</v>
      </c>
      <c r="G29" s="1462">
        <f t="shared" si="1"/>
        <v>15888</v>
      </c>
      <c r="H29" s="1463">
        <f t="shared" si="0"/>
        <v>0</v>
      </c>
    </row>
    <row r="30" spans="1:15" s="1464" customFormat="1" ht="18.75" customHeight="1" x14ac:dyDescent="0.2">
      <c r="A30" s="1465">
        <v>25</v>
      </c>
      <c r="B30" s="1777" t="s">
        <v>160</v>
      </c>
      <c r="C30" s="1778"/>
      <c r="D30" s="1468" t="s">
        <v>161</v>
      </c>
      <c r="E30" s="1469" t="s">
        <v>122</v>
      </c>
      <c r="F30" s="1462">
        <v>3713234.2</v>
      </c>
      <c r="G30" s="1462">
        <f t="shared" si="1"/>
        <v>3713234.2</v>
      </c>
      <c r="H30" s="1463">
        <f t="shared" si="0"/>
        <v>0</v>
      </c>
    </row>
    <row r="31" spans="1:15" s="1464" customFormat="1" ht="26.25" customHeight="1" x14ac:dyDescent="0.2">
      <c r="A31" s="1459">
        <v>26</v>
      </c>
      <c r="B31" s="1779" t="s">
        <v>658</v>
      </c>
      <c r="C31" s="1779"/>
      <c r="D31" s="1475" t="s">
        <v>385</v>
      </c>
      <c r="E31" s="1461" t="s">
        <v>125</v>
      </c>
      <c r="F31" s="1474">
        <v>701025.47</v>
      </c>
      <c r="G31" s="1474">
        <f t="shared" si="1"/>
        <v>701025.47</v>
      </c>
      <c r="H31" s="1476">
        <f>F31-G31</f>
        <v>0</v>
      </c>
    </row>
    <row r="32" spans="1:15" s="1464" customFormat="1" ht="18.75" customHeight="1" x14ac:dyDescent="0.2">
      <c r="A32" s="1459">
        <v>27</v>
      </c>
      <c r="B32" s="1771" t="s">
        <v>384</v>
      </c>
      <c r="C32" s="1772"/>
      <c r="D32" s="1468" t="s">
        <v>112</v>
      </c>
      <c r="E32" s="1477" t="s">
        <v>125</v>
      </c>
      <c r="F32" s="1462">
        <v>148888.48000000001</v>
      </c>
      <c r="G32" s="1462">
        <f t="shared" si="1"/>
        <v>148888.48000000001</v>
      </c>
      <c r="H32" s="1463">
        <f>F32-G32</f>
        <v>0</v>
      </c>
    </row>
    <row r="33" spans="1:15" s="1464" customFormat="1" ht="26.25" customHeight="1" x14ac:dyDescent="0.2">
      <c r="A33" s="1459">
        <v>28</v>
      </c>
      <c r="B33" s="1771" t="s">
        <v>285</v>
      </c>
      <c r="C33" s="1772"/>
      <c r="D33" s="1467" t="s">
        <v>162</v>
      </c>
      <c r="E33" s="1469" t="s">
        <v>125</v>
      </c>
      <c r="F33" s="1462">
        <v>4071380390.6100001</v>
      </c>
      <c r="G33" s="1462">
        <f t="shared" si="1"/>
        <v>4071380390.6100001</v>
      </c>
      <c r="H33" s="1463">
        <f t="shared" si="0"/>
        <v>0</v>
      </c>
    </row>
    <row r="34" spans="1:15" s="1464" customFormat="1" ht="26.25" customHeight="1" x14ac:dyDescent="0.2">
      <c r="A34" s="1465">
        <v>29</v>
      </c>
      <c r="B34" s="1771" t="s">
        <v>286</v>
      </c>
      <c r="C34" s="1772"/>
      <c r="D34" s="1467" t="s">
        <v>163</v>
      </c>
      <c r="E34" s="1469" t="s">
        <v>125</v>
      </c>
      <c r="F34" s="1462">
        <v>147795726.97999999</v>
      </c>
      <c r="G34" s="1462">
        <f t="shared" si="1"/>
        <v>147795726.97999999</v>
      </c>
      <c r="H34" s="1463">
        <f t="shared" si="0"/>
        <v>0</v>
      </c>
    </row>
    <row r="35" spans="1:15" s="1464" customFormat="1" ht="18.75" customHeight="1" x14ac:dyDescent="0.2">
      <c r="A35" s="1459">
        <v>30</v>
      </c>
      <c r="B35" s="1771" t="s">
        <v>287</v>
      </c>
      <c r="C35" s="1772"/>
      <c r="D35" s="1468" t="s">
        <v>164</v>
      </c>
      <c r="E35" s="1469" t="s">
        <v>125</v>
      </c>
      <c r="F35" s="1462">
        <v>5450673.4100000001</v>
      </c>
      <c r="G35" s="1462">
        <f t="shared" si="1"/>
        <v>5450673.4100000001</v>
      </c>
      <c r="H35" s="1463">
        <f t="shared" si="0"/>
        <v>0</v>
      </c>
    </row>
    <row r="36" spans="1:15" s="1464" customFormat="1" ht="18.75" customHeight="1" x14ac:dyDescent="0.2">
      <c r="A36" s="1459">
        <v>31</v>
      </c>
      <c r="B36" s="1777" t="s">
        <v>659</v>
      </c>
      <c r="C36" s="1778"/>
      <c r="D36" s="1467" t="s">
        <v>660</v>
      </c>
      <c r="E36" s="1469" t="s">
        <v>122</v>
      </c>
      <c r="F36" s="1462">
        <v>165863.95000000001</v>
      </c>
      <c r="G36" s="1462">
        <f t="shared" si="1"/>
        <v>165863.95000000001</v>
      </c>
      <c r="H36" s="1463">
        <f>F36-G36</f>
        <v>0</v>
      </c>
      <c r="O36" s="1478"/>
    </row>
    <row r="37" spans="1:15" s="1464" customFormat="1" ht="18.75" customHeight="1" x14ac:dyDescent="0.2">
      <c r="A37" s="1465">
        <v>32</v>
      </c>
      <c r="B37" s="1771" t="s">
        <v>249</v>
      </c>
      <c r="C37" s="1772"/>
      <c r="D37" s="1467" t="s">
        <v>250</v>
      </c>
      <c r="E37" s="1469" t="s">
        <v>125</v>
      </c>
      <c r="F37" s="1462">
        <v>130</v>
      </c>
      <c r="G37" s="1462">
        <f t="shared" si="1"/>
        <v>130</v>
      </c>
      <c r="H37" s="1463">
        <f t="shared" si="0"/>
        <v>0</v>
      </c>
    </row>
    <row r="38" spans="1:15" s="1464" customFormat="1" ht="18.75" customHeight="1" x14ac:dyDescent="0.2">
      <c r="A38" s="1459">
        <v>33</v>
      </c>
      <c r="B38" s="1777" t="s">
        <v>165</v>
      </c>
      <c r="C38" s="1778"/>
      <c r="D38" s="1468" t="s">
        <v>166</v>
      </c>
      <c r="E38" s="1461" t="s">
        <v>122</v>
      </c>
      <c r="F38" s="1462">
        <v>12722</v>
      </c>
      <c r="G38" s="1462">
        <f t="shared" si="1"/>
        <v>12722</v>
      </c>
      <c r="H38" s="1463">
        <f t="shared" si="0"/>
        <v>0</v>
      </c>
    </row>
    <row r="39" spans="1:15" s="1464" customFormat="1" ht="18.75" customHeight="1" thickBot="1" x14ac:dyDescent="0.25">
      <c r="A39" s="1479">
        <v>34</v>
      </c>
      <c r="B39" s="1780" t="s">
        <v>167</v>
      </c>
      <c r="C39" s="1780"/>
      <c r="D39" s="1480" t="s">
        <v>168</v>
      </c>
      <c r="E39" s="1481" t="s">
        <v>125</v>
      </c>
      <c r="F39" s="1482">
        <v>17111497.829999998</v>
      </c>
      <c r="G39" s="1482">
        <f t="shared" si="1"/>
        <v>17111497.829999998</v>
      </c>
      <c r="H39" s="1483">
        <f t="shared" si="0"/>
        <v>0</v>
      </c>
    </row>
    <row r="40" spans="1:15" s="400" customFormat="1" ht="18.75" customHeight="1" x14ac:dyDescent="0.25">
      <c r="A40"/>
      <c r="B40"/>
      <c r="C40"/>
      <c r="D40"/>
      <c r="E40"/>
      <c r="F40" s="340"/>
      <c r="G40"/>
      <c r="H40" s="407" t="s">
        <v>2050</v>
      </c>
    </row>
    <row r="41" spans="1:15" s="400" customFormat="1" ht="10.5" customHeight="1" x14ac:dyDescent="0.2">
      <c r="A41"/>
      <c r="B41"/>
      <c r="C41"/>
      <c r="D41"/>
      <c r="E41"/>
      <c r="F41" s="340"/>
      <c r="G41" s="341"/>
      <c r="H41" s="341"/>
    </row>
    <row r="42" spans="1:15" s="400" customFormat="1" ht="27" customHeight="1" x14ac:dyDescent="0.2">
      <c r="A42" s="1770" t="s">
        <v>1218</v>
      </c>
      <c r="B42" s="1770"/>
      <c r="C42" s="1770"/>
      <c r="D42" s="1770"/>
      <c r="E42" s="1770"/>
      <c r="F42" s="1770"/>
      <c r="G42" s="1770"/>
      <c r="H42" s="1770"/>
    </row>
    <row r="43" spans="1:15" s="400" customFormat="1" ht="10.5" customHeight="1" thickBot="1" x14ac:dyDescent="0.25">
      <c r="A43" s="393"/>
      <c r="B43" s="393"/>
      <c r="C43" s="393"/>
      <c r="D43" s="393"/>
      <c r="E43" s="393"/>
      <c r="F43" s="394"/>
      <c r="G43" s="393"/>
      <c r="H43" s="393"/>
    </row>
    <row r="44" spans="1:15" s="400" customFormat="1" ht="18.75" customHeight="1" thickBot="1" x14ac:dyDescent="0.25">
      <c r="A44" s="395" t="s">
        <v>649</v>
      </c>
      <c r="B44" s="1773" t="s">
        <v>131</v>
      </c>
      <c r="C44" s="1774"/>
      <c r="D44" s="396" t="s">
        <v>113</v>
      </c>
      <c r="E44" s="397" t="s">
        <v>679</v>
      </c>
      <c r="F44" s="398" t="s">
        <v>650</v>
      </c>
      <c r="G44" s="396" t="s">
        <v>651</v>
      </c>
      <c r="H44" s="399" t="s">
        <v>652</v>
      </c>
    </row>
    <row r="45" spans="1:15" s="1464" customFormat="1" ht="18.75" customHeight="1" thickTop="1" x14ac:dyDescent="0.2">
      <c r="A45" s="1459">
        <v>35</v>
      </c>
      <c r="B45" s="1779" t="s">
        <v>288</v>
      </c>
      <c r="C45" s="1779"/>
      <c r="D45" s="1472" t="s">
        <v>169</v>
      </c>
      <c r="E45" s="1473" t="s">
        <v>125</v>
      </c>
      <c r="F45" s="1474">
        <v>9877677.4499999993</v>
      </c>
      <c r="G45" s="1474">
        <f t="shared" si="1"/>
        <v>9877677.4499999993</v>
      </c>
      <c r="H45" s="1476">
        <f t="shared" si="0"/>
        <v>0</v>
      </c>
    </row>
    <row r="46" spans="1:15" s="1464" customFormat="1" ht="18.75" customHeight="1" x14ac:dyDescent="0.2">
      <c r="A46" s="1459">
        <v>36</v>
      </c>
      <c r="B46" s="1781" t="s">
        <v>289</v>
      </c>
      <c r="C46" s="1781"/>
      <c r="D46" s="1468" t="s">
        <v>170</v>
      </c>
      <c r="E46" s="1477" t="s">
        <v>125</v>
      </c>
      <c r="F46" s="1462">
        <v>4825833.59</v>
      </c>
      <c r="G46" s="1462">
        <f t="shared" si="1"/>
        <v>4825833.59</v>
      </c>
      <c r="H46" s="1463">
        <f t="shared" si="0"/>
        <v>0</v>
      </c>
    </row>
    <row r="47" spans="1:15" s="1464" customFormat="1" ht="26.25" customHeight="1" x14ac:dyDescent="0.2">
      <c r="A47" s="1459">
        <v>37</v>
      </c>
      <c r="B47" s="1781" t="s">
        <v>290</v>
      </c>
      <c r="C47" s="1781"/>
      <c r="D47" s="1468" t="s">
        <v>171</v>
      </c>
      <c r="E47" s="1477" t="s">
        <v>125</v>
      </c>
      <c r="F47" s="1462">
        <v>0</v>
      </c>
      <c r="G47" s="1462">
        <f t="shared" si="1"/>
        <v>0</v>
      </c>
      <c r="H47" s="1463">
        <f t="shared" si="0"/>
        <v>0</v>
      </c>
    </row>
    <row r="48" spans="1:15" s="1464" customFormat="1" ht="18.75" customHeight="1" x14ac:dyDescent="0.2">
      <c r="A48" s="1465">
        <v>38</v>
      </c>
      <c r="B48" s="1777" t="s">
        <v>376</v>
      </c>
      <c r="C48" s="1778"/>
      <c r="D48" s="1468" t="s">
        <v>291</v>
      </c>
      <c r="E48" s="1469" t="s">
        <v>125</v>
      </c>
      <c r="F48" s="1462">
        <v>0</v>
      </c>
      <c r="G48" s="1462">
        <f t="shared" si="1"/>
        <v>0</v>
      </c>
      <c r="H48" s="1463">
        <f t="shared" si="0"/>
        <v>0</v>
      </c>
    </row>
    <row r="49" spans="1:8" s="1464" customFormat="1" ht="18.75" customHeight="1" x14ac:dyDescent="0.2">
      <c r="A49" s="1459">
        <v>39</v>
      </c>
      <c r="B49" s="1771" t="s">
        <v>172</v>
      </c>
      <c r="C49" s="1772"/>
      <c r="D49" s="1468" t="s">
        <v>173</v>
      </c>
      <c r="E49" s="1469" t="s">
        <v>125</v>
      </c>
      <c r="F49" s="1462">
        <v>156586813.61000001</v>
      </c>
      <c r="G49" s="1462">
        <f t="shared" si="1"/>
        <v>156586813.61000001</v>
      </c>
      <c r="H49" s="1463">
        <f t="shared" si="0"/>
        <v>0</v>
      </c>
    </row>
    <row r="50" spans="1:8" s="1464" customFormat="1" ht="18.75" customHeight="1" x14ac:dyDescent="0.2">
      <c r="A50" s="1459">
        <v>40</v>
      </c>
      <c r="B50" s="1771" t="s">
        <v>292</v>
      </c>
      <c r="C50" s="1772"/>
      <c r="D50" s="1468" t="s">
        <v>174</v>
      </c>
      <c r="E50" s="1469" t="s">
        <v>125</v>
      </c>
      <c r="F50" s="1462">
        <v>91754789.450000003</v>
      </c>
      <c r="G50" s="1462">
        <f t="shared" si="1"/>
        <v>91754789.450000003</v>
      </c>
      <c r="H50" s="1463">
        <f t="shared" si="0"/>
        <v>0</v>
      </c>
    </row>
    <row r="51" spans="1:8" s="1464" customFormat="1" ht="18.75" customHeight="1" x14ac:dyDescent="0.2">
      <c r="A51" s="1465">
        <v>41</v>
      </c>
      <c r="B51" s="1771" t="s">
        <v>293</v>
      </c>
      <c r="C51" s="1772"/>
      <c r="D51" s="1468" t="s">
        <v>175</v>
      </c>
      <c r="E51" s="1469" t="s">
        <v>125</v>
      </c>
      <c r="F51" s="1462">
        <v>15257412</v>
      </c>
      <c r="G51" s="1462">
        <f t="shared" si="1"/>
        <v>15257412</v>
      </c>
      <c r="H51" s="1463">
        <f t="shared" si="0"/>
        <v>0</v>
      </c>
    </row>
    <row r="52" spans="1:8" s="1464" customFormat="1" ht="18.75" customHeight="1" x14ac:dyDescent="0.2">
      <c r="A52" s="1459">
        <v>42</v>
      </c>
      <c r="B52" s="1771" t="s">
        <v>294</v>
      </c>
      <c r="C52" s="1772"/>
      <c r="D52" s="1467" t="s">
        <v>176</v>
      </c>
      <c r="E52" s="1469" t="s">
        <v>125</v>
      </c>
      <c r="F52" s="1462">
        <v>10573</v>
      </c>
      <c r="G52" s="1462">
        <f t="shared" si="1"/>
        <v>10573</v>
      </c>
      <c r="H52" s="1463">
        <f t="shared" si="0"/>
        <v>0</v>
      </c>
    </row>
    <row r="53" spans="1:8" s="1464" customFormat="1" ht="18.75" customHeight="1" x14ac:dyDescent="0.2">
      <c r="A53" s="1459">
        <v>43</v>
      </c>
      <c r="B53" s="1771" t="s">
        <v>177</v>
      </c>
      <c r="C53" s="1772"/>
      <c r="D53" s="1468" t="s">
        <v>242</v>
      </c>
      <c r="E53" s="1469" t="s">
        <v>125</v>
      </c>
      <c r="F53" s="1462">
        <v>7236</v>
      </c>
      <c r="G53" s="1462">
        <f t="shared" si="1"/>
        <v>7236</v>
      </c>
      <c r="H53" s="1463">
        <f t="shared" si="0"/>
        <v>0</v>
      </c>
    </row>
    <row r="54" spans="1:8" s="1464" customFormat="1" ht="18.75" customHeight="1" x14ac:dyDescent="0.2">
      <c r="A54" s="1465">
        <v>44</v>
      </c>
      <c r="B54" s="1771" t="s">
        <v>377</v>
      </c>
      <c r="C54" s="1772"/>
      <c r="D54" s="1468" t="s">
        <v>243</v>
      </c>
      <c r="E54" s="1469" t="s">
        <v>125</v>
      </c>
      <c r="F54" s="1462">
        <v>5745005</v>
      </c>
      <c r="G54" s="1462">
        <f t="shared" si="1"/>
        <v>5745005</v>
      </c>
      <c r="H54" s="1463">
        <f t="shared" si="0"/>
        <v>0</v>
      </c>
    </row>
    <row r="55" spans="1:8" s="1464" customFormat="1" ht="18.75" customHeight="1" x14ac:dyDescent="0.2">
      <c r="A55" s="1459">
        <v>45</v>
      </c>
      <c r="B55" s="1771" t="s">
        <v>378</v>
      </c>
      <c r="C55" s="1772"/>
      <c r="D55" s="1468" t="s">
        <v>379</v>
      </c>
      <c r="E55" s="1469" t="s">
        <v>125</v>
      </c>
      <c r="F55" s="1462">
        <v>2563264</v>
      </c>
      <c r="G55" s="1462">
        <f t="shared" si="1"/>
        <v>2563264</v>
      </c>
      <c r="H55" s="1463">
        <f t="shared" si="0"/>
        <v>0</v>
      </c>
    </row>
    <row r="56" spans="1:8" s="1464" customFormat="1" ht="18.75" customHeight="1" x14ac:dyDescent="0.2">
      <c r="A56" s="1459">
        <v>46</v>
      </c>
      <c r="B56" s="1777" t="s">
        <v>380</v>
      </c>
      <c r="C56" s="1778"/>
      <c r="D56" s="1468" t="s">
        <v>251</v>
      </c>
      <c r="E56" s="1469" t="s">
        <v>125</v>
      </c>
      <c r="F56" s="1462">
        <v>0</v>
      </c>
      <c r="G56" s="1462">
        <f t="shared" si="1"/>
        <v>0</v>
      </c>
      <c r="H56" s="1463">
        <f t="shared" si="0"/>
        <v>0</v>
      </c>
    </row>
    <row r="57" spans="1:8" s="1464" customFormat="1" ht="26.25" customHeight="1" x14ac:dyDescent="0.2">
      <c r="A57" s="1465">
        <v>47</v>
      </c>
      <c r="B57" s="1781" t="s">
        <v>422</v>
      </c>
      <c r="C57" s="1781"/>
      <c r="D57" s="1468" t="s">
        <v>244</v>
      </c>
      <c r="E57" s="1477" t="s">
        <v>125</v>
      </c>
      <c r="F57" s="1462">
        <v>1470526</v>
      </c>
      <c r="G57" s="1462">
        <f t="shared" si="1"/>
        <v>1470526</v>
      </c>
      <c r="H57" s="1463">
        <f t="shared" si="0"/>
        <v>0</v>
      </c>
    </row>
    <row r="58" spans="1:8" s="1464" customFormat="1" ht="18.75" customHeight="1" x14ac:dyDescent="0.2">
      <c r="A58" s="1459">
        <v>48</v>
      </c>
      <c r="B58" s="1777" t="s">
        <v>245</v>
      </c>
      <c r="C58" s="1778"/>
      <c r="D58" s="1468" t="s">
        <v>246</v>
      </c>
      <c r="E58" s="1469" t="s">
        <v>125</v>
      </c>
      <c r="F58" s="1462">
        <v>351155.57</v>
      </c>
      <c r="G58" s="1462">
        <f t="shared" si="1"/>
        <v>351155.57</v>
      </c>
      <c r="H58" s="1463">
        <f t="shared" si="0"/>
        <v>0</v>
      </c>
    </row>
    <row r="59" spans="1:8" s="1464" customFormat="1" ht="26.25" customHeight="1" x14ac:dyDescent="0.2">
      <c r="A59" s="1459">
        <v>49</v>
      </c>
      <c r="B59" s="1777" t="s">
        <v>769</v>
      </c>
      <c r="C59" s="1778"/>
      <c r="D59" s="1468" t="s">
        <v>295</v>
      </c>
      <c r="E59" s="1469" t="s">
        <v>125</v>
      </c>
      <c r="F59" s="1462">
        <v>433011</v>
      </c>
      <c r="G59" s="1462">
        <f t="shared" si="1"/>
        <v>433011</v>
      </c>
      <c r="H59" s="1463">
        <f t="shared" si="0"/>
        <v>0</v>
      </c>
    </row>
    <row r="60" spans="1:8" s="1464" customFormat="1" ht="26.25" customHeight="1" x14ac:dyDescent="0.2">
      <c r="A60" s="1465">
        <v>50</v>
      </c>
      <c r="B60" s="1771" t="s">
        <v>296</v>
      </c>
      <c r="C60" s="1772"/>
      <c r="D60" s="1468" t="s">
        <v>235</v>
      </c>
      <c r="E60" s="1469" t="s">
        <v>125</v>
      </c>
      <c r="F60" s="1462">
        <v>69051565.099999994</v>
      </c>
      <c r="G60" s="1462">
        <f t="shared" si="1"/>
        <v>69051565.099999994</v>
      </c>
      <c r="H60" s="1463">
        <f t="shared" si="0"/>
        <v>0</v>
      </c>
    </row>
    <row r="61" spans="1:8" s="1464" customFormat="1" ht="26.25" customHeight="1" x14ac:dyDescent="0.2">
      <c r="A61" s="1459">
        <v>51</v>
      </c>
      <c r="B61" s="1777" t="s">
        <v>297</v>
      </c>
      <c r="C61" s="1778"/>
      <c r="D61" s="1468" t="s">
        <v>236</v>
      </c>
      <c r="E61" s="1469" t="s">
        <v>125</v>
      </c>
      <c r="F61" s="1462">
        <v>134079022</v>
      </c>
      <c r="G61" s="1462">
        <f t="shared" si="1"/>
        <v>134079022</v>
      </c>
      <c r="H61" s="1463">
        <f t="shared" si="0"/>
        <v>0</v>
      </c>
    </row>
    <row r="62" spans="1:8" s="1464" customFormat="1" ht="26.25" customHeight="1" x14ac:dyDescent="0.2">
      <c r="A62" s="1459">
        <v>52</v>
      </c>
      <c r="B62" s="1777" t="s">
        <v>298</v>
      </c>
      <c r="C62" s="1778"/>
      <c r="D62" s="1468" t="s">
        <v>237</v>
      </c>
      <c r="E62" s="1469" t="s">
        <v>125</v>
      </c>
      <c r="F62" s="1462">
        <v>110427.1</v>
      </c>
      <c r="G62" s="1462">
        <f t="shared" si="1"/>
        <v>110427.1</v>
      </c>
      <c r="H62" s="1463">
        <f t="shared" si="0"/>
        <v>0</v>
      </c>
    </row>
    <row r="63" spans="1:8" s="1464" customFormat="1" ht="26.25" customHeight="1" x14ac:dyDescent="0.2">
      <c r="A63" s="1465">
        <v>53</v>
      </c>
      <c r="B63" s="1777" t="s">
        <v>299</v>
      </c>
      <c r="C63" s="1778"/>
      <c r="D63" s="1468" t="s">
        <v>238</v>
      </c>
      <c r="E63" s="1469" t="s">
        <v>125</v>
      </c>
      <c r="F63" s="1462">
        <v>3006196.75</v>
      </c>
      <c r="G63" s="1462">
        <f t="shared" si="1"/>
        <v>3006196.75</v>
      </c>
      <c r="H63" s="1463">
        <f t="shared" si="0"/>
        <v>0</v>
      </c>
    </row>
    <row r="64" spans="1:8" s="1464" customFormat="1" ht="26.25" customHeight="1" x14ac:dyDescent="0.2">
      <c r="A64" s="1459">
        <v>54</v>
      </c>
      <c r="B64" s="1777" t="s">
        <v>300</v>
      </c>
      <c r="C64" s="1778"/>
      <c r="D64" s="1468" t="s">
        <v>239</v>
      </c>
      <c r="E64" s="1469" t="s">
        <v>125</v>
      </c>
      <c r="F64" s="1462">
        <v>427318</v>
      </c>
      <c r="G64" s="1462">
        <f t="shared" si="1"/>
        <v>427318</v>
      </c>
      <c r="H64" s="1463">
        <f t="shared" si="0"/>
        <v>0</v>
      </c>
    </row>
    <row r="65" spans="1:8" s="1464" customFormat="1" ht="28.5" customHeight="1" x14ac:dyDescent="0.2">
      <c r="A65" s="1459">
        <v>55</v>
      </c>
      <c r="B65" s="1777" t="s">
        <v>770</v>
      </c>
      <c r="C65" s="1778"/>
      <c r="D65" s="1468" t="s">
        <v>771</v>
      </c>
      <c r="E65" s="1469" t="s">
        <v>125</v>
      </c>
      <c r="F65" s="1462">
        <v>0</v>
      </c>
      <c r="G65" s="1462">
        <f t="shared" si="1"/>
        <v>0</v>
      </c>
      <c r="H65" s="1463">
        <f t="shared" si="0"/>
        <v>0</v>
      </c>
    </row>
    <row r="66" spans="1:8" s="1464" customFormat="1" ht="26.25" customHeight="1" x14ac:dyDescent="0.2">
      <c r="A66" s="1465">
        <v>56</v>
      </c>
      <c r="B66" s="1777" t="s">
        <v>301</v>
      </c>
      <c r="C66" s="1778"/>
      <c r="D66" s="1468" t="s">
        <v>48</v>
      </c>
      <c r="E66" s="1469" t="s">
        <v>125</v>
      </c>
      <c r="F66" s="1462">
        <v>858240323.38999999</v>
      </c>
      <c r="G66" s="1462">
        <f t="shared" si="1"/>
        <v>858240323.38999999</v>
      </c>
      <c r="H66" s="1463">
        <f t="shared" si="0"/>
        <v>0</v>
      </c>
    </row>
    <row r="67" spans="1:8" s="1464" customFormat="1" ht="18.75" customHeight="1" x14ac:dyDescent="0.2">
      <c r="A67" s="1465">
        <v>57</v>
      </c>
      <c r="B67" s="1777" t="s">
        <v>302</v>
      </c>
      <c r="C67" s="1778"/>
      <c r="D67" s="1468" t="s">
        <v>49</v>
      </c>
      <c r="E67" s="1469" t="s">
        <v>125</v>
      </c>
      <c r="F67" s="1462">
        <v>14131247.24</v>
      </c>
      <c r="G67" s="1462">
        <f t="shared" si="1"/>
        <v>14131247.24</v>
      </c>
      <c r="H67" s="1463">
        <f t="shared" si="0"/>
        <v>0</v>
      </c>
    </row>
    <row r="68" spans="1:8" s="1464" customFormat="1" ht="18.75" customHeight="1" x14ac:dyDescent="0.2">
      <c r="A68" s="1459">
        <v>58</v>
      </c>
      <c r="B68" s="1775" t="s">
        <v>423</v>
      </c>
      <c r="C68" s="1776"/>
      <c r="D68" s="1472" t="s">
        <v>414</v>
      </c>
      <c r="E68" s="1461" t="s">
        <v>125</v>
      </c>
      <c r="F68" s="1474">
        <v>13168852.050000001</v>
      </c>
      <c r="G68" s="1474">
        <f t="shared" si="1"/>
        <v>13168852.050000001</v>
      </c>
      <c r="H68" s="1476">
        <f t="shared" si="0"/>
        <v>0</v>
      </c>
    </row>
    <row r="69" spans="1:8" s="1464" customFormat="1" ht="20.25" customHeight="1" x14ac:dyDescent="0.2">
      <c r="A69" s="1465">
        <v>59</v>
      </c>
      <c r="B69" s="1783" t="s">
        <v>50</v>
      </c>
      <c r="C69" s="1783"/>
      <c r="D69" s="1468" t="s">
        <v>51</v>
      </c>
      <c r="E69" s="1477" t="s">
        <v>125</v>
      </c>
      <c r="F69" s="1462">
        <v>9786.5</v>
      </c>
      <c r="G69" s="1462">
        <f t="shared" si="1"/>
        <v>9786.5</v>
      </c>
      <c r="H69" s="1463">
        <f t="shared" si="0"/>
        <v>0</v>
      </c>
    </row>
    <row r="70" spans="1:8" s="1464" customFormat="1" ht="18.75" customHeight="1" x14ac:dyDescent="0.2">
      <c r="A70" s="1459">
        <v>60</v>
      </c>
      <c r="B70" s="1781" t="s">
        <v>303</v>
      </c>
      <c r="C70" s="1781"/>
      <c r="D70" s="1468" t="s">
        <v>247</v>
      </c>
      <c r="E70" s="1477" t="s">
        <v>125</v>
      </c>
      <c r="F70" s="1462">
        <v>6053683.5700000003</v>
      </c>
      <c r="G70" s="1462">
        <f t="shared" si="1"/>
        <v>6053683.5700000003</v>
      </c>
      <c r="H70" s="1463">
        <f t="shared" si="0"/>
        <v>0</v>
      </c>
    </row>
    <row r="71" spans="1:8" s="1464" customFormat="1" ht="18.75" customHeight="1" x14ac:dyDescent="0.2">
      <c r="A71" s="1459">
        <v>61</v>
      </c>
      <c r="B71" s="1781" t="s">
        <v>52</v>
      </c>
      <c r="C71" s="1781"/>
      <c r="D71" s="1468" t="s">
        <v>53</v>
      </c>
      <c r="E71" s="1477" t="s">
        <v>125</v>
      </c>
      <c r="F71" s="1462">
        <v>6302778.4900000002</v>
      </c>
      <c r="G71" s="1462">
        <f t="shared" si="1"/>
        <v>6302778.4900000002</v>
      </c>
      <c r="H71" s="1463">
        <f t="shared" si="0"/>
        <v>0</v>
      </c>
    </row>
    <row r="72" spans="1:8" s="1464" customFormat="1" ht="18.75" customHeight="1" x14ac:dyDescent="0.2">
      <c r="A72" s="1465">
        <v>62</v>
      </c>
      <c r="B72" s="1783" t="s">
        <v>93</v>
      </c>
      <c r="C72" s="1783"/>
      <c r="D72" s="1468" t="s">
        <v>94</v>
      </c>
      <c r="E72" s="1477" t="s">
        <v>125</v>
      </c>
      <c r="F72" s="1462">
        <v>15408240</v>
      </c>
      <c r="G72" s="1462">
        <f t="shared" si="1"/>
        <v>15408240</v>
      </c>
      <c r="H72" s="1463">
        <f t="shared" si="0"/>
        <v>0</v>
      </c>
    </row>
    <row r="73" spans="1:8" s="1464" customFormat="1" ht="18.75" customHeight="1" x14ac:dyDescent="0.2">
      <c r="A73" s="1465">
        <v>63</v>
      </c>
      <c r="B73" s="1782" t="s">
        <v>54</v>
      </c>
      <c r="C73" s="1782"/>
      <c r="D73" s="1484" t="s">
        <v>55</v>
      </c>
      <c r="E73" s="1485" t="s">
        <v>125</v>
      </c>
      <c r="F73" s="1486">
        <v>1263547046.3900001</v>
      </c>
      <c r="G73" s="1486">
        <f>F73</f>
        <v>1263547046.3900001</v>
      </c>
      <c r="H73" s="1471">
        <f>F73-G73</f>
        <v>0</v>
      </c>
    </row>
    <row r="74" spans="1:8" s="1464" customFormat="1" ht="18.75" customHeight="1" x14ac:dyDescent="0.2">
      <c r="A74" s="1459">
        <v>64</v>
      </c>
      <c r="B74" s="1783" t="s">
        <v>56</v>
      </c>
      <c r="C74" s="1783"/>
      <c r="D74" s="1468" t="s">
        <v>57</v>
      </c>
      <c r="E74" s="1477" t="s">
        <v>125</v>
      </c>
      <c r="F74" s="1462">
        <v>971234809.87</v>
      </c>
      <c r="G74" s="1462">
        <f>F74</f>
        <v>971234809.87</v>
      </c>
      <c r="H74" s="1463">
        <f>F74-G74</f>
        <v>0</v>
      </c>
    </row>
    <row r="75" spans="1:8" s="1464" customFormat="1" ht="18.75" customHeight="1" x14ac:dyDescent="0.2">
      <c r="A75" s="1491"/>
      <c r="B75" s="1492"/>
      <c r="C75" s="1492"/>
      <c r="D75" s="1493"/>
      <c r="E75" s="1494"/>
      <c r="F75" s="1478"/>
      <c r="G75" s="1478"/>
      <c r="H75" s="1478"/>
    </row>
    <row r="76" spans="1:8" s="1464" customFormat="1" ht="18.75" customHeight="1" x14ac:dyDescent="0.2">
      <c r="A76" s="1491"/>
      <c r="B76" s="1492"/>
      <c r="C76" s="1492"/>
      <c r="D76" s="1493"/>
      <c r="E76" s="1494"/>
      <c r="F76" s="1478"/>
      <c r="G76" s="1478"/>
      <c r="H76" s="1478"/>
    </row>
    <row r="77" spans="1:8" s="400" customFormat="1" ht="18.75" customHeight="1" x14ac:dyDescent="0.25">
      <c r="A77"/>
      <c r="B77"/>
      <c r="C77"/>
      <c r="D77"/>
      <c r="E77"/>
      <c r="F77" s="340"/>
      <c r="G77"/>
      <c r="H77" s="407" t="s">
        <v>2051</v>
      </c>
    </row>
    <row r="78" spans="1:8" s="400" customFormat="1" ht="10.5" customHeight="1" x14ac:dyDescent="0.2">
      <c r="A78"/>
      <c r="B78"/>
      <c r="C78"/>
      <c r="D78"/>
      <c r="E78"/>
      <c r="F78" s="340"/>
      <c r="G78" s="341"/>
      <c r="H78" s="341"/>
    </row>
    <row r="79" spans="1:8" s="400" customFormat="1" ht="30.75" customHeight="1" x14ac:dyDescent="0.2">
      <c r="A79" s="1770" t="s">
        <v>1218</v>
      </c>
      <c r="B79" s="1770"/>
      <c r="C79" s="1770"/>
      <c r="D79" s="1770"/>
      <c r="E79" s="1770"/>
      <c r="F79" s="1770"/>
      <c r="G79" s="1770"/>
      <c r="H79" s="1770"/>
    </row>
    <row r="80" spans="1:8" s="400" customFormat="1" ht="12" customHeight="1" thickBot="1" x14ac:dyDescent="0.25">
      <c r="A80" s="393"/>
      <c r="B80" s="393"/>
      <c r="C80" s="393"/>
      <c r="D80" s="393"/>
      <c r="E80" s="393"/>
      <c r="F80" s="394"/>
      <c r="G80" s="393"/>
      <c r="H80" s="393"/>
    </row>
    <row r="81" spans="1:8" s="400" customFormat="1" ht="18.75" customHeight="1" thickBot="1" x14ac:dyDescent="0.25">
      <c r="A81" s="395" t="s">
        <v>649</v>
      </c>
      <c r="B81" s="1773" t="s">
        <v>131</v>
      </c>
      <c r="C81" s="1774"/>
      <c r="D81" s="396" t="s">
        <v>113</v>
      </c>
      <c r="E81" s="397" t="s">
        <v>679</v>
      </c>
      <c r="F81" s="398" t="s">
        <v>650</v>
      </c>
      <c r="G81" s="396" t="s">
        <v>651</v>
      </c>
      <c r="H81" s="399" t="s">
        <v>652</v>
      </c>
    </row>
    <row r="82" spans="1:8" s="1464" customFormat="1" ht="20.25" customHeight="1" thickTop="1" x14ac:dyDescent="0.2">
      <c r="A82" s="1465">
        <v>65</v>
      </c>
      <c r="B82" s="1783" t="s">
        <v>58</v>
      </c>
      <c r="C82" s="1784"/>
      <c r="D82" s="1468" t="s">
        <v>59</v>
      </c>
      <c r="E82" s="1477" t="s">
        <v>125</v>
      </c>
      <c r="F82" s="1462">
        <v>0</v>
      </c>
      <c r="G82" s="1462">
        <f t="shared" si="1"/>
        <v>0</v>
      </c>
      <c r="H82" s="1463">
        <f t="shared" si="0"/>
        <v>0</v>
      </c>
    </row>
    <row r="83" spans="1:8" s="1464" customFormat="1" ht="21" customHeight="1" x14ac:dyDescent="0.2">
      <c r="A83" s="1459">
        <v>66</v>
      </c>
      <c r="B83" s="1781" t="s">
        <v>95</v>
      </c>
      <c r="C83" s="1781"/>
      <c r="D83" s="1468" t="s">
        <v>96</v>
      </c>
      <c r="E83" s="1477" t="s">
        <v>125</v>
      </c>
      <c r="F83" s="1462">
        <v>-831449503.35000002</v>
      </c>
      <c r="G83" s="1462">
        <f t="shared" si="1"/>
        <v>-831449503.35000002</v>
      </c>
      <c r="H83" s="1463">
        <f t="shared" si="0"/>
        <v>0</v>
      </c>
    </row>
    <row r="84" spans="1:8" s="1464" customFormat="1" ht="25.5" customHeight="1" x14ac:dyDescent="0.2">
      <c r="A84" s="1459">
        <v>67</v>
      </c>
      <c r="B84" s="1781" t="s">
        <v>304</v>
      </c>
      <c r="C84" s="1781"/>
      <c r="D84" s="1468" t="s">
        <v>97</v>
      </c>
      <c r="E84" s="1477" t="s">
        <v>125</v>
      </c>
      <c r="F84" s="1462">
        <v>1688720514.6800001</v>
      </c>
      <c r="G84" s="1462">
        <f t="shared" si="1"/>
        <v>1688720514.6800001</v>
      </c>
      <c r="H84" s="1463">
        <f t="shared" si="0"/>
        <v>0</v>
      </c>
    </row>
    <row r="85" spans="1:8" s="1464" customFormat="1" ht="27.75" customHeight="1" x14ac:dyDescent="0.2">
      <c r="A85" s="1465">
        <v>68</v>
      </c>
      <c r="B85" s="1781" t="s">
        <v>305</v>
      </c>
      <c r="C85" s="1781"/>
      <c r="D85" s="1468" t="s">
        <v>98</v>
      </c>
      <c r="E85" s="1477" t="s">
        <v>125</v>
      </c>
      <c r="F85" s="1462">
        <v>-766502443.49000001</v>
      </c>
      <c r="G85" s="1462">
        <f t="shared" si="1"/>
        <v>-766502443.49000001</v>
      </c>
      <c r="H85" s="1463">
        <f t="shared" si="0"/>
        <v>0</v>
      </c>
    </row>
    <row r="86" spans="1:8" s="1464" customFormat="1" ht="18.75" customHeight="1" x14ac:dyDescent="0.2">
      <c r="A86" s="1459">
        <v>69</v>
      </c>
      <c r="B86" s="1777" t="s">
        <v>306</v>
      </c>
      <c r="C86" s="1778"/>
      <c r="D86" s="1468" t="s">
        <v>310</v>
      </c>
      <c r="E86" s="1477" t="s">
        <v>125</v>
      </c>
      <c r="F86" s="1462">
        <v>4496861.84</v>
      </c>
      <c r="G86" s="1462">
        <f t="shared" si="1"/>
        <v>4496861.84</v>
      </c>
      <c r="H86" s="1463">
        <f t="shared" si="0"/>
        <v>0</v>
      </c>
    </row>
    <row r="87" spans="1:8" s="1464" customFormat="1" ht="24.75" customHeight="1" x14ac:dyDescent="0.2">
      <c r="A87" s="1459">
        <v>70</v>
      </c>
      <c r="B87" s="1781" t="s">
        <v>415</v>
      </c>
      <c r="C87" s="1781"/>
      <c r="D87" s="1468" t="s">
        <v>264</v>
      </c>
      <c r="E87" s="1477" t="s">
        <v>125</v>
      </c>
      <c r="F87" s="1462">
        <v>-243017697.56999999</v>
      </c>
      <c r="G87" s="1462">
        <f t="shared" si="1"/>
        <v>-243017697.56999999</v>
      </c>
      <c r="H87" s="1463">
        <f t="shared" si="0"/>
        <v>0</v>
      </c>
    </row>
    <row r="88" spans="1:8" s="1464" customFormat="1" ht="17.25" customHeight="1" x14ac:dyDescent="0.2">
      <c r="A88" s="1465">
        <v>71</v>
      </c>
      <c r="B88" s="1783" t="s">
        <v>60</v>
      </c>
      <c r="C88" s="1783"/>
      <c r="D88" s="1468" t="s">
        <v>61</v>
      </c>
      <c r="E88" s="1477" t="s">
        <v>125</v>
      </c>
      <c r="F88" s="1462">
        <v>147795726.97999999</v>
      </c>
      <c r="G88" s="1462">
        <f t="shared" si="1"/>
        <v>147795726.97999999</v>
      </c>
      <c r="H88" s="1463">
        <f t="shared" si="0"/>
        <v>0</v>
      </c>
    </row>
    <row r="89" spans="1:8" s="1464" customFormat="1" ht="25.5" customHeight="1" x14ac:dyDescent="0.2">
      <c r="A89" s="1459">
        <v>72</v>
      </c>
      <c r="B89" s="1777" t="s">
        <v>1216</v>
      </c>
      <c r="C89" s="1778"/>
      <c r="D89" s="1468" t="s">
        <v>1217</v>
      </c>
      <c r="E89" s="1469" t="s">
        <v>125</v>
      </c>
      <c r="F89" s="1462">
        <v>8397147080.1899996</v>
      </c>
      <c r="G89" s="1462">
        <f t="shared" si="1"/>
        <v>8397147080.1899996</v>
      </c>
      <c r="H89" s="1463">
        <f t="shared" si="0"/>
        <v>0</v>
      </c>
    </row>
    <row r="90" spans="1:8" s="1464" customFormat="1" ht="18.75" customHeight="1" x14ac:dyDescent="0.2">
      <c r="A90" s="1459">
        <v>73</v>
      </c>
      <c r="B90" s="1783" t="s">
        <v>307</v>
      </c>
      <c r="C90" s="1783"/>
      <c r="D90" s="1468" t="s">
        <v>62</v>
      </c>
      <c r="E90" s="1477" t="s">
        <v>125</v>
      </c>
      <c r="F90" s="1462">
        <v>0</v>
      </c>
      <c r="G90" s="1462">
        <f t="shared" ref="G90:G103" si="2">F90</f>
        <v>0</v>
      </c>
      <c r="H90" s="1463">
        <f t="shared" si="0"/>
        <v>0</v>
      </c>
    </row>
    <row r="91" spans="1:8" s="1464" customFormat="1" ht="18.75" customHeight="1" x14ac:dyDescent="0.2">
      <c r="A91" s="1459">
        <v>74</v>
      </c>
      <c r="B91" s="1783" t="s">
        <v>248</v>
      </c>
      <c r="C91" s="1783"/>
      <c r="D91" s="1468" t="s">
        <v>63</v>
      </c>
      <c r="E91" s="1477" t="s">
        <v>125</v>
      </c>
      <c r="F91" s="1462">
        <v>2206168365.3800001</v>
      </c>
      <c r="G91" s="1462">
        <f t="shared" si="2"/>
        <v>2206168365.3800001</v>
      </c>
      <c r="H91" s="1463">
        <f t="shared" si="0"/>
        <v>0</v>
      </c>
    </row>
    <row r="92" spans="1:8" s="1464" customFormat="1" ht="26.25" customHeight="1" x14ac:dyDescent="0.2">
      <c r="A92" s="1465">
        <v>75</v>
      </c>
      <c r="B92" s="1783" t="s">
        <v>308</v>
      </c>
      <c r="C92" s="1783"/>
      <c r="D92" s="1468" t="s">
        <v>64</v>
      </c>
      <c r="E92" s="1477" t="s">
        <v>125</v>
      </c>
      <c r="F92" s="1462">
        <v>6446727.3700000001</v>
      </c>
      <c r="G92" s="1462">
        <f t="shared" si="2"/>
        <v>6446727.3700000001</v>
      </c>
      <c r="H92" s="1463">
        <f t="shared" si="0"/>
        <v>0</v>
      </c>
    </row>
    <row r="93" spans="1:8" s="1464" customFormat="1" ht="18.75" customHeight="1" x14ac:dyDescent="0.2">
      <c r="A93" s="1459">
        <v>76</v>
      </c>
      <c r="B93" s="1783" t="s">
        <v>265</v>
      </c>
      <c r="C93" s="1783"/>
      <c r="D93" s="1468" t="s">
        <v>266</v>
      </c>
      <c r="E93" s="1477" t="s">
        <v>125</v>
      </c>
      <c r="F93" s="1462">
        <v>22810</v>
      </c>
      <c r="G93" s="1462">
        <f t="shared" si="2"/>
        <v>22810</v>
      </c>
      <c r="H93" s="1463">
        <f t="shared" si="0"/>
        <v>0</v>
      </c>
    </row>
    <row r="94" spans="1:8" s="1464" customFormat="1" ht="18.75" customHeight="1" x14ac:dyDescent="0.2">
      <c r="A94" s="1459">
        <v>77</v>
      </c>
      <c r="B94" s="1783" t="s">
        <v>65</v>
      </c>
      <c r="C94" s="1783"/>
      <c r="D94" s="1468" t="s">
        <v>66</v>
      </c>
      <c r="E94" s="1477" t="s">
        <v>125</v>
      </c>
      <c r="F94" s="1462">
        <v>0</v>
      </c>
      <c r="G94" s="1462">
        <f t="shared" si="2"/>
        <v>0</v>
      </c>
      <c r="H94" s="1463">
        <f t="shared" si="0"/>
        <v>0</v>
      </c>
    </row>
    <row r="95" spans="1:8" s="1464" customFormat="1" ht="26.25" customHeight="1" x14ac:dyDescent="0.2">
      <c r="A95" s="1465">
        <v>78</v>
      </c>
      <c r="B95" s="1783" t="s">
        <v>267</v>
      </c>
      <c r="C95" s="1783"/>
      <c r="D95" s="1468" t="s">
        <v>269</v>
      </c>
      <c r="E95" s="1477" t="s">
        <v>125</v>
      </c>
      <c r="F95" s="1462">
        <v>216668715.21000001</v>
      </c>
      <c r="G95" s="1462">
        <f t="shared" si="2"/>
        <v>216668715.21000001</v>
      </c>
      <c r="H95" s="1463">
        <f t="shared" si="0"/>
        <v>0</v>
      </c>
    </row>
    <row r="96" spans="1:8" s="1464" customFormat="1" ht="18.75" customHeight="1" x14ac:dyDescent="0.2">
      <c r="A96" s="1459">
        <v>79</v>
      </c>
      <c r="B96" s="1783" t="s">
        <v>268</v>
      </c>
      <c r="C96" s="1783"/>
      <c r="D96" s="1468" t="s">
        <v>270</v>
      </c>
      <c r="E96" s="1477" t="s">
        <v>125</v>
      </c>
      <c r="F96" s="1462">
        <v>899584502.29999995</v>
      </c>
      <c r="G96" s="1462">
        <f t="shared" si="2"/>
        <v>899584502.29999995</v>
      </c>
      <c r="H96" s="1463">
        <f t="shared" si="0"/>
        <v>0</v>
      </c>
    </row>
    <row r="97" spans="1:10" s="1464" customFormat="1" ht="26.25" customHeight="1" x14ac:dyDescent="0.2">
      <c r="A97" s="1459">
        <v>80</v>
      </c>
      <c r="B97" s="1783" t="s">
        <v>381</v>
      </c>
      <c r="C97" s="1783"/>
      <c r="D97" s="1468" t="s">
        <v>67</v>
      </c>
      <c r="E97" s="1469" t="s">
        <v>122</v>
      </c>
      <c r="F97" s="1462">
        <v>7124</v>
      </c>
      <c r="G97" s="1462">
        <f t="shared" si="2"/>
        <v>7124</v>
      </c>
      <c r="H97" s="1463">
        <f t="shared" si="0"/>
        <v>0</v>
      </c>
    </row>
    <row r="98" spans="1:10" s="1464" customFormat="1" ht="24.75" customHeight="1" x14ac:dyDescent="0.2">
      <c r="A98" s="1465">
        <v>81</v>
      </c>
      <c r="B98" s="1783" t="s">
        <v>382</v>
      </c>
      <c r="C98" s="1783"/>
      <c r="D98" s="1468" t="s">
        <v>68</v>
      </c>
      <c r="E98" s="1461" t="s">
        <v>122</v>
      </c>
      <c r="F98" s="1462">
        <v>8422067.1999999993</v>
      </c>
      <c r="G98" s="1462">
        <v>8438112.1999999993</v>
      </c>
      <c r="H98" s="1463">
        <f t="shared" si="0"/>
        <v>-16045</v>
      </c>
    </row>
    <row r="99" spans="1:10" s="1464" customFormat="1" ht="18.75" customHeight="1" x14ac:dyDescent="0.2">
      <c r="A99" s="1459">
        <v>82</v>
      </c>
      <c r="B99" s="1783" t="s">
        <v>309</v>
      </c>
      <c r="C99" s="1783"/>
      <c r="D99" s="1468" t="s">
        <v>416</v>
      </c>
      <c r="E99" s="1477" t="s">
        <v>125</v>
      </c>
      <c r="F99" s="1462">
        <v>51000</v>
      </c>
      <c r="G99" s="1462">
        <f t="shared" si="2"/>
        <v>51000</v>
      </c>
      <c r="H99" s="1463">
        <f t="shared" ref="H99:H104" si="3">F99-G99</f>
        <v>0</v>
      </c>
    </row>
    <row r="100" spans="1:10" s="1464" customFormat="1" ht="18.75" customHeight="1" x14ac:dyDescent="0.2">
      <c r="A100" s="1459">
        <v>83</v>
      </c>
      <c r="B100" s="1783" t="s">
        <v>69</v>
      </c>
      <c r="C100" s="1783"/>
      <c r="D100" s="1468" t="s">
        <v>424</v>
      </c>
      <c r="E100" s="1477" t="s">
        <v>125</v>
      </c>
      <c r="F100" s="1462">
        <v>21829786112.349998</v>
      </c>
      <c r="G100" s="1462">
        <f t="shared" si="2"/>
        <v>21829786112.349998</v>
      </c>
      <c r="H100" s="1463">
        <f t="shared" si="3"/>
        <v>0</v>
      </c>
      <c r="J100" s="1487"/>
    </row>
    <row r="101" spans="1:10" s="1464" customFormat="1" ht="18.75" customHeight="1" x14ac:dyDescent="0.2">
      <c r="A101" s="1465">
        <v>84</v>
      </c>
      <c r="B101" s="1777" t="s">
        <v>425</v>
      </c>
      <c r="C101" s="1785"/>
      <c r="D101" s="1468" t="s">
        <v>417</v>
      </c>
      <c r="E101" s="1469" t="s">
        <v>125</v>
      </c>
      <c r="F101" s="1462">
        <v>0</v>
      </c>
      <c r="G101" s="1462">
        <f t="shared" si="2"/>
        <v>0</v>
      </c>
      <c r="H101" s="1463">
        <f t="shared" si="3"/>
        <v>0</v>
      </c>
    </row>
    <row r="102" spans="1:10" s="1464" customFormat="1" ht="41.25" customHeight="1" x14ac:dyDescent="0.2">
      <c r="A102" s="1459">
        <v>85</v>
      </c>
      <c r="B102" s="1777" t="s">
        <v>772</v>
      </c>
      <c r="C102" s="1778"/>
      <c r="D102" s="1468" t="s">
        <v>700</v>
      </c>
      <c r="E102" s="1469" t="s">
        <v>125</v>
      </c>
      <c r="F102" s="1462">
        <v>0</v>
      </c>
      <c r="G102" s="1462">
        <f t="shared" si="2"/>
        <v>0</v>
      </c>
      <c r="H102" s="1463">
        <f t="shared" si="3"/>
        <v>0</v>
      </c>
    </row>
    <row r="103" spans="1:10" s="1464" customFormat="1" ht="26.25" customHeight="1" thickBot="1" x14ac:dyDescent="0.25">
      <c r="A103" s="1459">
        <v>86</v>
      </c>
      <c r="B103" s="1782" t="s">
        <v>680</v>
      </c>
      <c r="C103" s="1782"/>
      <c r="D103" s="1484" t="s">
        <v>383</v>
      </c>
      <c r="E103" s="1488" t="s">
        <v>125</v>
      </c>
      <c r="F103" s="1486">
        <v>-2396651</v>
      </c>
      <c r="G103" s="1462">
        <f t="shared" si="2"/>
        <v>-2396651</v>
      </c>
      <c r="H103" s="1471">
        <f t="shared" si="3"/>
        <v>0</v>
      </c>
    </row>
    <row r="104" spans="1:10" s="1464" customFormat="1" ht="21.75" customHeight="1" thickBot="1" x14ac:dyDescent="0.25">
      <c r="A104" s="1786" t="s">
        <v>426</v>
      </c>
      <c r="B104" s="1787"/>
      <c r="C104" s="1787"/>
      <c r="D104" s="1787"/>
      <c r="E104" s="1788"/>
      <c r="F104" s="1489">
        <f>SUM(F6:F103)</f>
        <v>51100757945.159988</v>
      </c>
      <c r="G104" s="1489">
        <f>SUM(G6:G103)</f>
        <v>51100795232.159988</v>
      </c>
      <c r="H104" s="1490">
        <f t="shared" si="3"/>
        <v>-37287</v>
      </c>
    </row>
    <row r="105" spans="1:10" s="400" customFormat="1" ht="17.25" customHeight="1" x14ac:dyDescent="0.2">
      <c r="A105" s="401"/>
      <c r="B105" s="402"/>
      <c r="C105" s="402"/>
      <c r="D105" s="403"/>
      <c r="E105" s="404"/>
      <c r="F105" s="405"/>
      <c r="G105" s="406"/>
      <c r="H105" s="406"/>
    </row>
    <row r="106" spans="1:10" x14ac:dyDescent="0.2">
      <c r="B106" s="393"/>
      <c r="C106" s="393"/>
      <c r="D106" s="393"/>
      <c r="E106" s="393"/>
      <c r="F106" s="394"/>
      <c r="G106" s="393"/>
      <c r="H106" s="393"/>
    </row>
    <row r="107" spans="1:10" x14ac:dyDescent="0.2">
      <c r="B107" s="393"/>
      <c r="C107" s="393"/>
      <c r="D107" s="393"/>
      <c r="E107" s="393"/>
      <c r="F107" s="394"/>
      <c r="G107" s="393"/>
      <c r="H107" s="393"/>
    </row>
    <row r="108" spans="1:10" x14ac:dyDescent="0.2">
      <c r="B108" s="393"/>
      <c r="C108" s="393"/>
      <c r="D108" s="393"/>
      <c r="E108" s="393"/>
      <c r="F108" s="394"/>
      <c r="G108" s="393"/>
      <c r="H108" s="393"/>
    </row>
    <row r="109" spans="1:10" x14ac:dyDescent="0.2">
      <c r="F109" s="391"/>
    </row>
    <row r="110" spans="1:10" x14ac:dyDescent="0.2">
      <c r="F110" s="391"/>
    </row>
    <row r="111" spans="1:10" x14ac:dyDescent="0.2">
      <c r="F111" s="391"/>
    </row>
    <row r="112" spans="1:10" ht="19.5" customHeight="1" x14ac:dyDescent="0.2">
      <c r="F112" s="391"/>
    </row>
    <row r="113" spans="2:8" x14ac:dyDescent="0.2">
      <c r="F113" s="391"/>
    </row>
    <row r="114" spans="2:8" x14ac:dyDescent="0.2">
      <c r="F114" s="391"/>
    </row>
    <row r="115" spans="2:8" x14ac:dyDescent="0.2">
      <c r="F115" s="391"/>
    </row>
    <row r="116" spans="2:8" x14ac:dyDescent="0.2">
      <c r="F116" s="391"/>
    </row>
    <row r="117" spans="2:8" x14ac:dyDescent="0.2">
      <c r="B117" s="393"/>
      <c r="C117" s="393"/>
      <c r="D117" s="393"/>
      <c r="E117" s="393"/>
      <c r="F117" s="394"/>
      <c r="G117" s="393"/>
      <c r="H117" s="393"/>
    </row>
    <row r="118" spans="2:8" x14ac:dyDescent="0.2">
      <c r="B118" s="393"/>
      <c r="C118" s="393"/>
      <c r="D118" s="393"/>
      <c r="E118" s="393"/>
      <c r="F118" s="394"/>
      <c r="G118" s="393"/>
      <c r="H118" s="393"/>
    </row>
    <row r="119" spans="2:8" x14ac:dyDescent="0.2">
      <c r="B119" s="393"/>
      <c r="C119" s="393"/>
      <c r="D119" s="393"/>
      <c r="E119" s="393"/>
      <c r="F119" s="394"/>
      <c r="G119" s="393"/>
      <c r="H119" s="393"/>
    </row>
    <row r="120" spans="2:8" x14ac:dyDescent="0.2">
      <c r="B120" s="393"/>
      <c r="C120" s="393"/>
      <c r="D120" s="393"/>
      <c r="E120" s="393"/>
      <c r="F120" s="394"/>
      <c r="G120" s="393"/>
      <c r="H120" s="393"/>
    </row>
    <row r="121" spans="2:8" x14ac:dyDescent="0.2">
      <c r="B121" s="393"/>
      <c r="C121" s="393"/>
      <c r="D121" s="393"/>
      <c r="E121" s="393"/>
      <c r="F121" s="394"/>
      <c r="G121" s="393"/>
      <c r="H121" s="393"/>
    </row>
    <row r="122" spans="2:8" x14ac:dyDescent="0.2">
      <c r="B122" s="393"/>
      <c r="C122" s="393"/>
      <c r="D122" s="393"/>
      <c r="E122" s="393"/>
      <c r="F122" s="394"/>
      <c r="G122" s="393"/>
      <c r="H122" s="393"/>
    </row>
    <row r="123" spans="2:8" x14ac:dyDescent="0.2">
      <c r="B123" s="393"/>
      <c r="C123" s="393"/>
      <c r="D123" s="393"/>
      <c r="E123" s="393"/>
      <c r="F123" s="394"/>
      <c r="G123" s="393"/>
      <c r="H123" s="393"/>
    </row>
    <row r="124" spans="2:8" x14ac:dyDescent="0.2">
      <c r="B124" s="393"/>
      <c r="C124" s="393"/>
      <c r="D124" s="393"/>
      <c r="E124" s="393"/>
      <c r="F124" s="394"/>
      <c r="G124" s="393"/>
      <c r="H124" s="393"/>
    </row>
    <row r="125" spans="2:8" x14ac:dyDescent="0.2">
      <c r="B125" s="393"/>
      <c r="C125" s="393"/>
      <c r="D125" s="393"/>
      <c r="E125" s="393"/>
      <c r="F125" s="394"/>
      <c r="G125" s="393"/>
      <c r="H125" s="393"/>
    </row>
    <row r="126" spans="2:8" x14ac:dyDescent="0.2">
      <c r="B126" s="393"/>
      <c r="C126" s="393"/>
      <c r="D126" s="393"/>
      <c r="E126" s="393"/>
      <c r="F126" s="394"/>
      <c r="G126" s="393"/>
      <c r="H126" s="393"/>
    </row>
    <row r="127" spans="2:8" x14ac:dyDescent="0.2">
      <c r="B127" s="393"/>
      <c r="C127" s="393"/>
      <c r="D127" s="393"/>
      <c r="E127" s="393"/>
      <c r="F127" s="394"/>
      <c r="G127" s="393"/>
      <c r="H127" s="393"/>
    </row>
    <row r="128" spans="2:8" x14ac:dyDescent="0.2">
      <c r="B128" s="393"/>
      <c r="C128" s="393"/>
      <c r="D128" s="393"/>
      <c r="E128" s="393"/>
      <c r="F128" s="394"/>
      <c r="G128" s="393"/>
      <c r="H128" s="393"/>
    </row>
    <row r="129" spans="2:8" x14ac:dyDescent="0.2">
      <c r="B129" s="393"/>
      <c r="C129" s="393"/>
      <c r="D129" s="393"/>
      <c r="E129" s="393"/>
      <c r="F129" s="394"/>
      <c r="G129" s="393"/>
      <c r="H129" s="393"/>
    </row>
    <row r="130" spans="2:8" x14ac:dyDescent="0.2">
      <c r="B130" s="393"/>
      <c r="C130" s="393"/>
      <c r="D130" s="393"/>
      <c r="E130" s="393"/>
      <c r="F130" s="394"/>
      <c r="G130" s="393"/>
      <c r="H130" s="393"/>
    </row>
    <row r="131" spans="2:8" x14ac:dyDescent="0.2">
      <c r="B131" s="393"/>
      <c r="C131" s="393"/>
      <c r="D131" s="393"/>
      <c r="E131" s="393"/>
      <c r="F131" s="394"/>
      <c r="G131" s="393"/>
      <c r="H131" s="393"/>
    </row>
    <row r="132" spans="2:8" x14ac:dyDescent="0.2">
      <c r="B132" s="393"/>
      <c r="C132" s="393"/>
      <c r="D132" s="393"/>
      <c r="E132" s="393"/>
      <c r="F132" s="394"/>
      <c r="G132" s="393"/>
      <c r="H132" s="393"/>
    </row>
    <row r="133" spans="2:8" x14ac:dyDescent="0.2">
      <c r="B133" s="393"/>
      <c r="C133" s="393"/>
      <c r="D133" s="393"/>
      <c r="E133" s="393"/>
      <c r="F133" s="394"/>
      <c r="G133" s="393"/>
      <c r="H133" s="393"/>
    </row>
    <row r="134" spans="2:8" x14ac:dyDescent="0.2">
      <c r="B134" s="393"/>
      <c r="C134" s="393"/>
      <c r="D134" s="393"/>
      <c r="E134" s="393"/>
      <c r="F134" s="394"/>
      <c r="G134" s="393"/>
      <c r="H134" s="393"/>
    </row>
    <row r="135" spans="2:8" x14ac:dyDescent="0.2">
      <c r="B135" s="393"/>
      <c r="C135" s="393"/>
      <c r="D135" s="393"/>
      <c r="E135" s="393"/>
      <c r="F135" s="394"/>
      <c r="G135" s="393"/>
      <c r="H135" s="393"/>
    </row>
    <row r="136" spans="2:8" x14ac:dyDescent="0.2">
      <c r="B136" s="393"/>
      <c r="C136" s="393"/>
      <c r="D136" s="393"/>
      <c r="E136" s="393"/>
      <c r="F136" s="394"/>
      <c r="G136" s="393"/>
      <c r="H136" s="393"/>
    </row>
    <row r="137" spans="2:8" x14ac:dyDescent="0.2">
      <c r="B137" s="393"/>
      <c r="C137" s="393"/>
      <c r="D137" s="393"/>
      <c r="E137" s="393"/>
      <c r="F137" s="394"/>
      <c r="G137" s="393"/>
      <c r="H137" s="393"/>
    </row>
    <row r="138" spans="2:8" x14ac:dyDescent="0.2">
      <c r="B138" s="393"/>
      <c r="C138" s="393"/>
      <c r="D138" s="393"/>
      <c r="E138" s="393"/>
      <c r="F138" s="394"/>
      <c r="G138" s="393"/>
      <c r="H138" s="393"/>
    </row>
    <row r="139" spans="2:8" x14ac:dyDescent="0.2">
      <c r="B139" s="393"/>
      <c r="C139" s="393"/>
      <c r="D139" s="393"/>
      <c r="E139" s="393"/>
      <c r="F139" s="394"/>
      <c r="G139" s="393"/>
      <c r="H139" s="393"/>
    </row>
    <row r="140" spans="2:8" x14ac:dyDescent="0.2">
      <c r="B140" s="393"/>
      <c r="C140" s="393"/>
      <c r="D140" s="393"/>
      <c r="E140" s="393"/>
      <c r="F140" s="394"/>
      <c r="G140" s="393"/>
      <c r="H140" s="393"/>
    </row>
    <row r="141" spans="2:8" x14ac:dyDescent="0.2">
      <c r="B141" s="393"/>
      <c r="C141" s="393"/>
      <c r="D141" s="393"/>
      <c r="E141" s="393"/>
      <c r="F141" s="394"/>
      <c r="G141" s="393"/>
      <c r="H141" s="393"/>
    </row>
    <row r="142" spans="2:8" x14ac:dyDescent="0.2">
      <c r="B142" s="393"/>
      <c r="C142" s="393"/>
      <c r="D142" s="393"/>
      <c r="E142" s="393"/>
      <c r="F142" s="394"/>
      <c r="G142" s="393"/>
      <c r="H142" s="393"/>
    </row>
    <row r="143" spans="2:8" x14ac:dyDescent="0.2">
      <c r="B143" s="393"/>
      <c r="C143" s="393"/>
      <c r="D143" s="393"/>
      <c r="E143" s="393"/>
      <c r="F143" s="394"/>
      <c r="G143" s="393"/>
      <c r="H143" s="393"/>
    </row>
    <row r="144" spans="2:8" x14ac:dyDescent="0.2">
      <c r="B144" s="393"/>
      <c r="C144" s="393"/>
      <c r="D144" s="393"/>
      <c r="E144" s="393"/>
      <c r="F144" s="394"/>
      <c r="G144" s="393"/>
      <c r="H144" s="393"/>
    </row>
    <row r="145" spans="2:8" x14ac:dyDescent="0.2">
      <c r="B145" s="393"/>
      <c r="C145" s="393"/>
      <c r="D145" s="393"/>
      <c r="E145" s="393"/>
      <c r="F145" s="394"/>
      <c r="G145" s="393"/>
      <c r="H145" s="393"/>
    </row>
    <row r="146" spans="2:8" x14ac:dyDescent="0.2">
      <c r="B146" s="393"/>
      <c r="C146" s="393"/>
      <c r="D146" s="393"/>
      <c r="E146" s="393"/>
      <c r="F146" s="394"/>
      <c r="G146" s="393"/>
      <c r="H146" s="393"/>
    </row>
    <row r="147" spans="2:8" x14ac:dyDescent="0.2">
      <c r="B147" s="393"/>
      <c r="C147" s="393"/>
      <c r="D147" s="393"/>
      <c r="E147" s="393"/>
      <c r="F147" s="394"/>
      <c r="G147" s="393"/>
      <c r="H147" s="393"/>
    </row>
    <row r="148" spans="2:8" x14ac:dyDescent="0.2">
      <c r="B148" s="393"/>
      <c r="C148" s="393"/>
      <c r="D148" s="393"/>
      <c r="E148" s="393"/>
      <c r="F148" s="394"/>
      <c r="G148" s="393"/>
      <c r="H148" s="393"/>
    </row>
    <row r="149" spans="2:8" x14ac:dyDescent="0.2">
      <c r="B149" s="393"/>
      <c r="C149" s="393"/>
      <c r="D149" s="393"/>
      <c r="E149" s="393"/>
      <c r="F149" s="394"/>
      <c r="G149" s="393"/>
      <c r="H149" s="393"/>
    </row>
    <row r="150" spans="2:8" x14ac:dyDescent="0.2">
      <c r="B150" s="393"/>
      <c r="C150" s="393"/>
      <c r="D150" s="393"/>
      <c r="E150" s="393"/>
      <c r="F150" s="394"/>
      <c r="G150" s="393"/>
      <c r="H150" s="393"/>
    </row>
    <row r="151" spans="2:8" x14ac:dyDescent="0.2">
      <c r="B151" s="393"/>
      <c r="C151" s="393"/>
      <c r="D151" s="393"/>
      <c r="E151" s="393"/>
      <c r="F151" s="394"/>
      <c r="G151" s="393"/>
      <c r="H151" s="393"/>
    </row>
    <row r="152" spans="2:8" x14ac:dyDescent="0.2">
      <c r="B152" s="393"/>
      <c r="C152" s="393"/>
      <c r="D152" s="393"/>
      <c r="E152" s="393"/>
      <c r="F152" s="394"/>
      <c r="G152" s="393"/>
      <c r="H152" s="393"/>
    </row>
    <row r="153" spans="2:8" x14ac:dyDescent="0.2">
      <c r="B153" s="393"/>
      <c r="C153" s="393"/>
      <c r="D153" s="393"/>
      <c r="E153" s="393"/>
      <c r="F153" s="394"/>
      <c r="G153" s="393"/>
      <c r="H153" s="393"/>
    </row>
    <row r="154" spans="2:8" x14ac:dyDescent="0.2">
      <c r="B154" s="393"/>
      <c r="C154" s="393"/>
      <c r="D154" s="393"/>
      <c r="E154" s="393"/>
      <c r="F154" s="394"/>
      <c r="G154" s="393"/>
      <c r="H154" s="393"/>
    </row>
    <row r="155" spans="2:8" x14ac:dyDescent="0.2">
      <c r="B155" s="393"/>
      <c r="C155" s="393"/>
      <c r="D155" s="393"/>
      <c r="E155" s="393"/>
      <c r="F155" s="394"/>
      <c r="G155" s="393"/>
      <c r="H155" s="393"/>
    </row>
    <row r="156" spans="2:8" x14ac:dyDescent="0.2">
      <c r="B156" s="393"/>
      <c r="C156" s="393"/>
      <c r="D156" s="393"/>
      <c r="E156" s="393"/>
      <c r="F156" s="394"/>
      <c r="G156" s="393"/>
      <c r="H156" s="393"/>
    </row>
    <row r="157" spans="2:8" x14ac:dyDescent="0.2">
      <c r="B157" s="393"/>
      <c r="C157" s="393"/>
      <c r="D157" s="393"/>
      <c r="E157" s="393"/>
      <c r="F157" s="394"/>
      <c r="G157" s="393"/>
      <c r="H157" s="393"/>
    </row>
    <row r="158" spans="2:8" x14ac:dyDescent="0.2">
      <c r="B158" s="393"/>
      <c r="C158" s="393"/>
      <c r="D158" s="393"/>
      <c r="E158" s="393"/>
      <c r="F158" s="394"/>
      <c r="G158" s="393"/>
      <c r="H158" s="393"/>
    </row>
    <row r="159" spans="2:8" x14ac:dyDescent="0.2">
      <c r="B159" s="393"/>
      <c r="C159" s="393"/>
      <c r="D159" s="393"/>
      <c r="E159" s="393"/>
      <c r="F159" s="394"/>
      <c r="G159" s="393"/>
      <c r="H159" s="393"/>
    </row>
    <row r="160" spans="2:8" x14ac:dyDescent="0.2">
      <c r="B160" s="393"/>
      <c r="C160" s="393"/>
      <c r="D160" s="393"/>
      <c r="E160" s="393"/>
      <c r="F160" s="394"/>
      <c r="G160" s="393"/>
      <c r="H160" s="393"/>
    </row>
    <row r="161" spans="2:8" x14ac:dyDescent="0.2">
      <c r="B161" s="393"/>
      <c r="C161" s="393"/>
      <c r="D161" s="393"/>
      <c r="E161" s="393"/>
      <c r="F161" s="394"/>
      <c r="G161" s="393"/>
      <c r="H161" s="393"/>
    </row>
    <row r="162" spans="2:8" x14ac:dyDescent="0.2">
      <c r="B162" s="393"/>
      <c r="C162" s="393"/>
      <c r="D162" s="393"/>
      <c r="E162" s="393"/>
      <c r="F162" s="394"/>
      <c r="G162" s="393"/>
      <c r="H162" s="393"/>
    </row>
    <row r="163" spans="2:8" x14ac:dyDescent="0.2">
      <c r="B163" s="393"/>
      <c r="C163" s="393"/>
      <c r="D163" s="393"/>
      <c r="E163" s="393"/>
      <c r="F163" s="394"/>
      <c r="G163" s="393"/>
      <c r="H163" s="393"/>
    </row>
    <row r="164" spans="2:8" x14ac:dyDescent="0.2">
      <c r="B164" s="393"/>
      <c r="C164" s="393"/>
      <c r="D164" s="393"/>
      <c r="E164" s="393"/>
      <c r="F164" s="394"/>
      <c r="G164" s="393"/>
      <c r="H164" s="393"/>
    </row>
    <row r="165" spans="2:8" x14ac:dyDescent="0.2">
      <c r="B165" s="393"/>
      <c r="C165" s="393"/>
      <c r="D165" s="393"/>
      <c r="E165" s="393"/>
      <c r="F165" s="394"/>
      <c r="G165" s="393"/>
      <c r="H165" s="393"/>
    </row>
    <row r="166" spans="2:8" x14ac:dyDescent="0.2">
      <c r="B166" s="393"/>
      <c r="C166" s="393"/>
      <c r="D166" s="393"/>
      <c r="E166" s="393"/>
      <c r="F166" s="394"/>
      <c r="G166" s="393"/>
      <c r="H166" s="393"/>
    </row>
    <row r="167" spans="2:8" x14ac:dyDescent="0.2">
      <c r="B167" s="393"/>
      <c r="C167" s="393"/>
      <c r="D167" s="393"/>
      <c r="E167" s="393"/>
      <c r="F167" s="394"/>
      <c r="G167" s="393"/>
      <c r="H167" s="393"/>
    </row>
    <row r="168" spans="2:8" x14ac:dyDescent="0.2">
      <c r="B168" s="393"/>
      <c r="C168" s="393"/>
      <c r="D168" s="393"/>
      <c r="E168" s="393"/>
      <c r="F168" s="394"/>
      <c r="G168" s="393"/>
      <c r="H168" s="393"/>
    </row>
    <row r="169" spans="2:8" x14ac:dyDescent="0.2">
      <c r="B169" s="393"/>
      <c r="C169" s="393"/>
      <c r="D169" s="393"/>
      <c r="E169" s="393"/>
      <c r="F169" s="394"/>
      <c r="G169" s="393"/>
      <c r="H169" s="393"/>
    </row>
    <row r="170" spans="2:8" x14ac:dyDescent="0.2">
      <c r="B170" s="393"/>
      <c r="C170" s="393"/>
      <c r="D170" s="393"/>
      <c r="E170" s="393"/>
      <c r="F170" s="394"/>
      <c r="G170" s="393"/>
      <c r="H170" s="393"/>
    </row>
    <row r="171" spans="2:8" x14ac:dyDescent="0.2">
      <c r="B171" s="393"/>
      <c r="C171" s="393"/>
      <c r="D171" s="393"/>
      <c r="E171" s="393"/>
      <c r="F171" s="394"/>
      <c r="G171" s="393"/>
      <c r="H171" s="393"/>
    </row>
    <row r="172" spans="2:8" x14ac:dyDescent="0.2">
      <c r="B172" s="393"/>
      <c r="C172" s="393"/>
      <c r="D172" s="393"/>
      <c r="E172" s="393"/>
      <c r="F172" s="394"/>
      <c r="G172" s="393"/>
      <c r="H172" s="393"/>
    </row>
    <row r="173" spans="2:8" x14ac:dyDescent="0.2">
      <c r="B173" s="393"/>
      <c r="C173" s="393"/>
      <c r="D173" s="393"/>
      <c r="E173" s="393"/>
      <c r="F173" s="394"/>
      <c r="G173" s="393"/>
      <c r="H173" s="393"/>
    </row>
    <row r="174" spans="2:8" x14ac:dyDescent="0.2">
      <c r="B174" s="393"/>
      <c r="C174" s="393"/>
      <c r="D174" s="393"/>
      <c r="E174" s="393"/>
      <c r="F174" s="394"/>
      <c r="G174" s="393"/>
      <c r="H174" s="393"/>
    </row>
    <row r="175" spans="2:8" x14ac:dyDescent="0.2">
      <c r="B175" s="393"/>
      <c r="C175" s="393"/>
      <c r="D175" s="393"/>
      <c r="E175" s="393"/>
      <c r="F175" s="394"/>
      <c r="G175" s="393"/>
      <c r="H175" s="393"/>
    </row>
    <row r="176" spans="2:8" x14ac:dyDescent="0.2">
      <c r="B176" s="393"/>
      <c r="C176" s="393"/>
      <c r="D176" s="393"/>
      <c r="E176" s="393"/>
      <c r="F176" s="394"/>
      <c r="G176" s="393"/>
      <c r="H176" s="393"/>
    </row>
    <row r="177" spans="2:8" x14ac:dyDescent="0.2">
      <c r="B177" s="393"/>
      <c r="C177" s="393"/>
      <c r="D177" s="393"/>
      <c r="E177" s="393"/>
      <c r="F177" s="394"/>
      <c r="G177" s="393"/>
      <c r="H177" s="393"/>
    </row>
    <row r="178" spans="2:8" x14ac:dyDescent="0.2">
      <c r="B178" s="393"/>
      <c r="C178" s="393"/>
      <c r="D178" s="393"/>
      <c r="E178" s="393"/>
      <c r="F178" s="394"/>
      <c r="G178" s="393"/>
      <c r="H178" s="393"/>
    </row>
    <row r="179" spans="2:8" x14ac:dyDescent="0.2">
      <c r="B179" s="393"/>
      <c r="C179" s="393"/>
      <c r="D179" s="393"/>
      <c r="E179" s="393"/>
      <c r="F179" s="394"/>
      <c r="G179" s="393"/>
      <c r="H179" s="393"/>
    </row>
    <row r="180" spans="2:8" x14ac:dyDescent="0.2">
      <c r="B180" s="393"/>
      <c r="C180" s="393"/>
      <c r="D180" s="393"/>
      <c r="E180" s="393"/>
      <c r="F180" s="394"/>
      <c r="G180" s="393"/>
      <c r="H180" s="393"/>
    </row>
    <row r="181" spans="2:8" x14ac:dyDescent="0.2">
      <c r="B181" s="393"/>
      <c r="C181" s="393"/>
      <c r="D181" s="393"/>
      <c r="E181" s="393"/>
      <c r="F181" s="394"/>
      <c r="G181" s="393"/>
      <c r="H181" s="393"/>
    </row>
    <row r="182" spans="2:8" x14ac:dyDescent="0.2">
      <c r="B182" s="393"/>
      <c r="C182" s="393"/>
      <c r="D182" s="393"/>
      <c r="E182" s="393"/>
      <c r="F182" s="394"/>
      <c r="G182" s="393"/>
      <c r="H182" s="393"/>
    </row>
    <row r="183" spans="2:8" x14ac:dyDescent="0.2">
      <c r="B183" s="393"/>
      <c r="C183" s="393"/>
      <c r="D183" s="393"/>
      <c r="E183" s="393"/>
      <c r="F183" s="394"/>
      <c r="G183" s="393"/>
      <c r="H183" s="393"/>
    </row>
    <row r="184" spans="2:8" x14ac:dyDescent="0.2">
      <c r="B184" s="393"/>
      <c r="C184" s="393"/>
      <c r="D184" s="393"/>
      <c r="E184" s="393"/>
      <c r="F184" s="394"/>
      <c r="G184" s="393"/>
      <c r="H184" s="393"/>
    </row>
    <row r="185" spans="2:8" x14ac:dyDescent="0.2">
      <c r="B185" s="393"/>
      <c r="C185" s="393"/>
      <c r="D185" s="393"/>
      <c r="E185" s="393"/>
      <c r="F185" s="394"/>
      <c r="G185" s="393"/>
      <c r="H185" s="393"/>
    </row>
    <row r="186" spans="2:8" x14ac:dyDescent="0.2">
      <c r="B186" s="393"/>
      <c r="C186" s="393"/>
      <c r="D186" s="393"/>
      <c r="E186" s="393"/>
      <c r="F186" s="394"/>
      <c r="G186" s="393"/>
      <c r="H186" s="393"/>
    </row>
    <row r="187" spans="2:8" x14ac:dyDescent="0.2">
      <c r="B187" s="393"/>
      <c r="C187" s="393"/>
      <c r="D187" s="393"/>
      <c r="E187" s="393"/>
      <c r="F187" s="394"/>
      <c r="G187" s="393"/>
      <c r="H187" s="393"/>
    </row>
    <row r="188" spans="2:8" x14ac:dyDescent="0.2">
      <c r="B188" s="393"/>
      <c r="C188" s="393"/>
      <c r="D188" s="393"/>
      <c r="E188" s="393"/>
      <c r="F188" s="394"/>
      <c r="G188" s="393"/>
      <c r="H188" s="393"/>
    </row>
  </sheetData>
  <mergeCells count="93">
    <mergeCell ref="B99:C99"/>
    <mergeCell ref="B93:C93"/>
    <mergeCell ref="B94:C94"/>
    <mergeCell ref="B95:C95"/>
    <mergeCell ref="B96:C96"/>
    <mergeCell ref="B97:C97"/>
    <mergeCell ref="B98:C98"/>
    <mergeCell ref="B100:C100"/>
    <mergeCell ref="B101:C101"/>
    <mergeCell ref="B102:C102"/>
    <mergeCell ref="B103:C103"/>
    <mergeCell ref="A104:E104"/>
    <mergeCell ref="B92:C92"/>
    <mergeCell ref="B74:C74"/>
    <mergeCell ref="B82:C82"/>
    <mergeCell ref="B83:C83"/>
    <mergeCell ref="B84:C84"/>
    <mergeCell ref="B85:C85"/>
    <mergeCell ref="B86:C86"/>
    <mergeCell ref="A79:H79"/>
    <mergeCell ref="B81:C81"/>
    <mergeCell ref="B87:C87"/>
    <mergeCell ref="B88:C88"/>
    <mergeCell ref="B89:C89"/>
    <mergeCell ref="B90:C90"/>
    <mergeCell ref="B91:C91"/>
    <mergeCell ref="B73:C73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4:C34"/>
    <mergeCell ref="B35:C35"/>
    <mergeCell ref="B36:C36"/>
    <mergeCell ref="B37:C37"/>
    <mergeCell ref="B38:C38"/>
    <mergeCell ref="B39:C39"/>
    <mergeCell ref="B45:C45"/>
    <mergeCell ref="B46:C46"/>
    <mergeCell ref="B47:C47"/>
    <mergeCell ref="B48:C48"/>
    <mergeCell ref="B49:C49"/>
    <mergeCell ref="A42:H42"/>
    <mergeCell ref="B44:C44"/>
    <mergeCell ref="B29:C29"/>
    <mergeCell ref="B30:C30"/>
    <mergeCell ref="B31:C31"/>
    <mergeCell ref="B32:C32"/>
    <mergeCell ref="B33:C33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3:H3"/>
    <mergeCell ref="B16:C16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</mergeCells>
  <printOptions horizontalCentered="1"/>
  <pageMargins left="0.59055118110236227" right="0.59055118110236227" top="0.59055118110236227" bottom="0.59055118110236227" header="0.51181102362204722" footer="0.31496062992125984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589D0-4A58-4FDA-82AA-60B500776E35}">
  <sheetPr>
    <pageSetUpPr fitToPage="1"/>
  </sheetPr>
  <dimension ref="A1:Q25"/>
  <sheetViews>
    <sheetView topLeftCell="A9" zoomScale="93" zoomScaleNormal="93" workbookViewId="0">
      <selection activeCell="O1" sqref="O1"/>
    </sheetView>
  </sheetViews>
  <sheetFormatPr defaultRowHeight="12.75" x14ac:dyDescent="0.2"/>
  <cols>
    <col min="1" max="1" width="9.28515625" style="388" bestFit="1" customWidth="1"/>
    <col min="2" max="2" width="6.85546875" style="388" customWidth="1"/>
    <col min="3" max="3" width="8.7109375" style="388" customWidth="1"/>
    <col min="4" max="4" width="16.7109375" style="388" customWidth="1"/>
    <col min="5" max="5" width="9.140625" style="388"/>
    <col min="6" max="6" width="10.7109375" style="388" customWidth="1"/>
    <col min="7" max="7" width="9.140625" style="388"/>
    <col min="8" max="8" width="9.85546875" style="388" customWidth="1"/>
    <col min="9" max="9" width="9.28515625" style="388" bestFit="1" customWidth="1"/>
    <col min="10" max="10" width="15" style="388" bestFit="1" customWidth="1"/>
    <col min="11" max="11" width="15.85546875" style="388" bestFit="1" customWidth="1"/>
    <col min="12" max="12" width="14.28515625" style="388" customWidth="1"/>
    <col min="13" max="13" width="13.42578125" style="388" customWidth="1"/>
    <col min="14" max="15" width="15" style="388" bestFit="1" customWidth="1"/>
    <col min="16" max="16" width="13" style="388" customWidth="1"/>
    <col min="17" max="17" width="17.28515625" style="388" customWidth="1"/>
    <col min="18" max="257" width="9.140625" style="388"/>
    <col min="258" max="258" width="6.85546875" style="388" customWidth="1"/>
    <col min="259" max="259" width="8.7109375" style="388" customWidth="1"/>
    <col min="260" max="260" width="16.7109375" style="388" customWidth="1"/>
    <col min="261" max="261" width="9.140625" style="388"/>
    <col min="262" max="262" width="10.7109375" style="388" customWidth="1"/>
    <col min="263" max="263" width="9.140625" style="388"/>
    <col min="264" max="264" width="9.85546875" style="388" customWidth="1"/>
    <col min="265" max="265" width="9.140625" style="388"/>
    <col min="266" max="267" width="14.85546875" style="388" bestFit="1" customWidth="1"/>
    <col min="268" max="268" width="13.42578125" style="388" bestFit="1" customWidth="1"/>
    <col min="269" max="269" width="13.42578125" style="388" customWidth="1"/>
    <col min="270" max="271" width="14.85546875" style="388" bestFit="1" customWidth="1"/>
    <col min="272" max="272" width="13" style="388" customWidth="1"/>
    <col min="273" max="273" width="15.42578125" style="388" bestFit="1" customWidth="1"/>
    <col min="274" max="513" width="9.140625" style="388"/>
    <col min="514" max="514" width="6.85546875" style="388" customWidth="1"/>
    <col min="515" max="515" width="8.7109375" style="388" customWidth="1"/>
    <col min="516" max="516" width="16.7109375" style="388" customWidth="1"/>
    <col min="517" max="517" width="9.140625" style="388"/>
    <col min="518" max="518" width="10.7109375" style="388" customWidth="1"/>
    <col min="519" max="519" width="9.140625" style="388"/>
    <col min="520" max="520" width="9.85546875" style="388" customWidth="1"/>
    <col min="521" max="521" width="9.140625" style="388"/>
    <col min="522" max="523" width="14.85546875" style="388" bestFit="1" customWidth="1"/>
    <col min="524" max="524" width="13.42578125" style="388" bestFit="1" customWidth="1"/>
    <col min="525" max="525" width="13.42578125" style="388" customWidth="1"/>
    <col min="526" max="527" width="14.85546875" style="388" bestFit="1" customWidth="1"/>
    <col min="528" max="528" width="13" style="388" customWidth="1"/>
    <col min="529" max="529" width="15.42578125" style="388" bestFit="1" customWidth="1"/>
    <col min="530" max="769" width="9.140625" style="388"/>
    <col min="770" max="770" width="6.85546875" style="388" customWidth="1"/>
    <col min="771" max="771" width="8.7109375" style="388" customWidth="1"/>
    <col min="772" max="772" width="16.7109375" style="388" customWidth="1"/>
    <col min="773" max="773" width="9.140625" style="388"/>
    <col min="774" max="774" width="10.7109375" style="388" customWidth="1"/>
    <col min="775" max="775" width="9.140625" style="388"/>
    <col min="776" max="776" width="9.85546875" style="388" customWidth="1"/>
    <col min="777" max="777" width="9.140625" style="388"/>
    <col min="778" max="779" width="14.85546875" style="388" bestFit="1" customWidth="1"/>
    <col min="780" max="780" width="13.42578125" style="388" bestFit="1" customWidth="1"/>
    <col min="781" max="781" width="13.42578125" style="388" customWidth="1"/>
    <col min="782" max="783" width="14.85546875" style="388" bestFit="1" customWidth="1"/>
    <col min="784" max="784" width="13" style="388" customWidth="1"/>
    <col min="785" max="785" width="15.42578125" style="388" bestFit="1" customWidth="1"/>
    <col min="786" max="1025" width="9.140625" style="388"/>
    <col min="1026" max="1026" width="6.85546875" style="388" customWidth="1"/>
    <col min="1027" max="1027" width="8.7109375" style="388" customWidth="1"/>
    <col min="1028" max="1028" width="16.7109375" style="388" customWidth="1"/>
    <col min="1029" max="1029" width="9.140625" style="388"/>
    <col min="1030" max="1030" width="10.7109375" style="388" customWidth="1"/>
    <col min="1031" max="1031" width="9.140625" style="388"/>
    <col min="1032" max="1032" width="9.85546875" style="388" customWidth="1"/>
    <col min="1033" max="1033" width="9.140625" style="388"/>
    <col min="1034" max="1035" width="14.85546875" style="388" bestFit="1" customWidth="1"/>
    <col min="1036" max="1036" width="13.42578125" style="388" bestFit="1" customWidth="1"/>
    <col min="1037" max="1037" width="13.42578125" style="388" customWidth="1"/>
    <col min="1038" max="1039" width="14.85546875" style="388" bestFit="1" customWidth="1"/>
    <col min="1040" max="1040" width="13" style="388" customWidth="1"/>
    <col min="1041" max="1041" width="15.42578125" style="388" bestFit="1" customWidth="1"/>
    <col min="1042" max="1281" width="9.140625" style="388"/>
    <col min="1282" max="1282" width="6.85546875" style="388" customWidth="1"/>
    <col min="1283" max="1283" width="8.7109375" style="388" customWidth="1"/>
    <col min="1284" max="1284" width="16.7109375" style="388" customWidth="1"/>
    <col min="1285" max="1285" width="9.140625" style="388"/>
    <col min="1286" max="1286" width="10.7109375" style="388" customWidth="1"/>
    <col min="1287" max="1287" width="9.140625" style="388"/>
    <col min="1288" max="1288" width="9.85546875" style="388" customWidth="1"/>
    <col min="1289" max="1289" width="9.140625" style="388"/>
    <col min="1290" max="1291" width="14.85546875" style="388" bestFit="1" customWidth="1"/>
    <col min="1292" max="1292" width="13.42578125" style="388" bestFit="1" customWidth="1"/>
    <col min="1293" max="1293" width="13.42578125" style="388" customWidth="1"/>
    <col min="1294" max="1295" width="14.85546875" style="388" bestFit="1" customWidth="1"/>
    <col min="1296" max="1296" width="13" style="388" customWidth="1"/>
    <col min="1297" max="1297" width="15.42578125" style="388" bestFit="1" customWidth="1"/>
    <col min="1298" max="1537" width="9.140625" style="388"/>
    <col min="1538" max="1538" width="6.85546875" style="388" customWidth="1"/>
    <col min="1539" max="1539" width="8.7109375" style="388" customWidth="1"/>
    <col min="1540" max="1540" width="16.7109375" style="388" customWidth="1"/>
    <col min="1541" max="1541" width="9.140625" style="388"/>
    <col min="1542" max="1542" width="10.7109375" style="388" customWidth="1"/>
    <col min="1543" max="1543" width="9.140625" style="388"/>
    <col min="1544" max="1544" width="9.85546875" style="388" customWidth="1"/>
    <col min="1545" max="1545" width="9.140625" style="388"/>
    <col min="1546" max="1547" width="14.85546875" style="388" bestFit="1" customWidth="1"/>
    <col min="1548" max="1548" width="13.42578125" style="388" bestFit="1" customWidth="1"/>
    <col min="1549" max="1549" width="13.42578125" style="388" customWidth="1"/>
    <col min="1550" max="1551" width="14.85546875" style="388" bestFit="1" customWidth="1"/>
    <col min="1552" max="1552" width="13" style="388" customWidth="1"/>
    <col min="1553" max="1553" width="15.42578125" style="388" bestFit="1" customWidth="1"/>
    <col min="1554" max="1793" width="9.140625" style="388"/>
    <col min="1794" max="1794" width="6.85546875" style="388" customWidth="1"/>
    <col min="1795" max="1795" width="8.7109375" style="388" customWidth="1"/>
    <col min="1796" max="1796" width="16.7109375" style="388" customWidth="1"/>
    <col min="1797" max="1797" width="9.140625" style="388"/>
    <col min="1798" max="1798" width="10.7109375" style="388" customWidth="1"/>
    <col min="1799" max="1799" width="9.140625" style="388"/>
    <col min="1800" max="1800" width="9.85546875" style="388" customWidth="1"/>
    <col min="1801" max="1801" width="9.140625" style="388"/>
    <col min="1802" max="1803" width="14.85546875" style="388" bestFit="1" customWidth="1"/>
    <col min="1804" max="1804" width="13.42578125" style="388" bestFit="1" customWidth="1"/>
    <col min="1805" max="1805" width="13.42578125" style="388" customWidth="1"/>
    <col min="1806" max="1807" width="14.85546875" style="388" bestFit="1" customWidth="1"/>
    <col min="1808" max="1808" width="13" style="388" customWidth="1"/>
    <col min="1809" max="1809" width="15.42578125" style="388" bestFit="1" customWidth="1"/>
    <col min="1810" max="2049" width="9.140625" style="388"/>
    <col min="2050" max="2050" width="6.85546875" style="388" customWidth="1"/>
    <col min="2051" max="2051" width="8.7109375" style="388" customWidth="1"/>
    <col min="2052" max="2052" width="16.7109375" style="388" customWidth="1"/>
    <col min="2053" max="2053" width="9.140625" style="388"/>
    <col min="2054" max="2054" width="10.7109375" style="388" customWidth="1"/>
    <col min="2055" max="2055" width="9.140625" style="388"/>
    <col min="2056" max="2056" width="9.85546875" style="388" customWidth="1"/>
    <col min="2057" max="2057" width="9.140625" style="388"/>
    <col min="2058" max="2059" width="14.85546875" style="388" bestFit="1" customWidth="1"/>
    <col min="2060" max="2060" width="13.42578125" style="388" bestFit="1" customWidth="1"/>
    <col min="2061" max="2061" width="13.42578125" style="388" customWidth="1"/>
    <col min="2062" max="2063" width="14.85546875" style="388" bestFit="1" customWidth="1"/>
    <col min="2064" max="2064" width="13" style="388" customWidth="1"/>
    <col min="2065" max="2065" width="15.42578125" style="388" bestFit="1" customWidth="1"/>
    <col min="2066" max="2305" width="9.140625" style="388"/>
    <col min="2306" max="2306" width="6.85546875" style="388" customWidth="1"/>
    <col min="2307" max="2307" width="8.7109375" style="388" customWidth="1"/>
    <col min="2308" max="2308" width="16.7109375" style="388" customWidth="1"/>
    <col min="2309" max="2309" width="9.140625" style="388"/>
    <col min="2310" max="2310" width="10.7109375" style="388" customWidth="1"/>
    <col min="2311" max="2311" width="9.140625" style="388"/>
    <col min="2312" max="2312" width="9.85546875" style="388" customWidth="1"/>
    <col min="2313" max="2313" width="9.140625" style="388"/>
    <col min="2314" max="2315" width="14.85546875" style="388" bestFit="1" customWidth="1"/>
    <col min="2316" max="2316" width="13.42578125" style="388" bestFit="1" customWidth="1"/>
    <col min="2317" max="2317" width="13.42578125" style="388" customWidth="1"/>
    <col min="2318" max="2319" width="14.85546875" style="388" bestFit="1" customWidth="1"/>
    <col min="2320" max="2320" width="13" style="388" customWidth="1"/>
    <col min="2321" max="2321" width="15.42578125" style="388" bestFit="1" customWidth="1"/>
    <col min="2322" max="2561" width="9.140625" style="388"/>
    <col min="2562" max="2562" width="6.85546875" style="388" customWidth="1"/>
    <col min="2563" max="2563" width="8.7109375" style="388" customWidth="1"/>
    <col min="2564" max="2564" width="16.7109375" style="388" customWidth="1"/>
    <col min="2565" max="2565" width="9.140625" style="388"/>
    <col min="2566" max="2566" width="10.7109375" style="388" customWidth="1"/>
    <col min="2567" max="2567" width="9.140625" style="388"/>
    <col min="2568" max="2568" width="9.85546875" style="388" customWidth="1"/>
    <col min="2569" max="2569" width="9.140625" style="388"/>
    <col min="2570" max="2571" width="14.85546875" style="388" bestFit="1" customWidth="1"/>
    <col min="2572" max="2572" width="13.42578125" style="388" bestFit="1" customWidth="1"/>
    <col min="2573" max="2573" width="13.42578125" style="388" customWidth="1"/>
    <col min="2574" max="2575" width="14.85546875" style="388" bestFit="1" customWidth="1"/>
    <col min="2576" max="2576" width="13" style="388" customWidth="1"/>
    <col min="2577" max="2577" width="15.42578125" style="388" bestFit="1" customWidth="1"/>
    <col min="2578" max="2817" width="9.140625" style="388"/>
    <col min="2818" max="2818" width="6.85546875" style="388" customWidth="1"/>
    <col min="2819" max="2819" width="8.7109375" style="388" customWidth="1"/>
    <col min="2820" max="2820" width="16.7109375" style="388" customWidth="1"/>
    <col min="2821" max="2821" width="9.140625" style="388"/>
    <col min="2822" max="2822" width="10.7109375" style="388" customWidth="1"/>
    <col min="2823" max="2823" width="9.140625" style="388"/>
    <col min="2824" max="2824" width="9.85546875" style="388" customWidth="1"/>
    <col min="2825" max="2825" width="9.140625" style="388"/>
    <col min="2826" max="2827" width="14.85546875" style="388" bestFit="1" customWidth="1"/>
    <col min="2828" max="2828" width="13.42578125" style="388" bestFit="1" customWidth="1"/>
    <col min="2829" max="2829" width="13.42578125" style="388" customWidth="1"/>
    <col min="2830" max="2831" width="14.85546875" style="388" bestFit="1" customWidth="1"/>
    <col min="2832" max="2832" width="13" style="388" customWidth="1"/>
    <col min="2833" max="2833" width="15.42578125" style="388" bestFit="1" customWidth="1"/>
    <col min="2834" max="3073" width="9.140625" style="388"/>
    <col min="3074" max="3074" width="6.85546875" style="388" customWidth="1"/>
    <col min="3075" max="3075" width="8.7109375" style="388" customWidth="1"/>
    <col min="3076" max="3076" width="16.7109375" style="388" customWidth="1"/>
    <col min="3077" max="3077" width="9.140625" style="388"/>
    <col min="3078" max="3078" width="10.7109375" style="388" customWidth="1"/>
    <col min="3079" max="3079" width="9.140625" style="388"/>
    <col min="3080" max="3080" width="9.85546875" style="388" customWidth="1"/>
    <col min="3081" max="3081" width="9.140625" style="388"/>
    <col min="3082" max="3083" width="14.85546875" style="388" bestFit="1" customWidth="1"/>
    <col min="3084" max="3084" width="13.42578125" style="388" bestFit="1" customWidth="1"/>
    <col min="3085" max="3085" width="13.42578125" style="388" customWidth="1"/>
    <col min="3086" max="3087" width="14.85546875" style="388" bestFit="1" customWidth="1"/>
    <col min="3088" max="3088" width="13" style="388" customWidth="1"/>
    <col min="3089" max="3089" width="15.42578125" style="388" bestFit="1" customWidth="1"/>
    <col min="3090" max="3329" width="9.140625" style="388"/>
    <col min="3330" max="3330" width="6.85546875" style="388" customWidth="1"/>
    <col min="3331" max="3331" width="8.7109375" style="388" customWidth="1"/>
    <col min="3332" max="3332" width="16.7109375" style="388" customWidth="1"/>
    <col min="3333" max="3333" width="9.140625" style="388"/>
    <col min="3334" max="3334" width="10.7109375" style="388" customWidth="1"/>
    <col min="3335" max="3335" width="9.140625" style="388"/>
    <col min="3336" max="3336" width="9.85546875" style="388" customWidth="1"/>
    <col min="3337" max="3337" width="9.140625" style="388"/>
    <col min="3338" max="3339" width="14.85546875" style="388" bestFit="1" customWidth="1"/>
    <col min="3340" max="3340" width="13.42578125" style="388" bestFit="1" customWidth="1"/>
    <col min="3341" max="3341" width="13.42578125" style="388" customWidth="1"/>
    <col min="3342" max="3343" width="14.85546875" style="388" bestFit="1" customWidth="1"/>
    <col min="3344" max="3344" width="13" style="388" customWidth="1"/>
    <col min="3345" max="3345" width="15.42578125" style="388" bestFit="1" customWidth="1"/>
    <col min="3346" max="3585" width="9.140625" style="388"/>
    <col min="3586" max="3586" width="6.85546875" style="388" customWidth="1"/>
    <col min="3587" max="3587" width="8.7109375" style="388" customWidth="1"/>
    <col min="3588" max="3588" width="16.7109375" style="388" customWidth="1"/>
    <col min="3589" max="3589" width="9.140625" style="388"/>
    <col min="3590" max="3590" width="10.7109375" style="388" customWidth="1"/>
    <col min="3591" max="3591" width="9.140625" style="388"/>
    <col min="3592" max="3592" width="9.85546875" style="388" customWidth="1"/>
    <col min="3593" max="3593" width="9.140625" style="388"/>
    <col min="3594" max="3595" width="14.85546875" style="388" bestFit="1" customWidth="1"/>
    <col min="3596" max="3596" width="13.42578125" style="388" bestFit="1" customWidth="1"/>
    <col min="3597" max="3597" width="13.42578125" style="388" customWidth="1"/>
    <col min="3598" max="3599" width="14.85546875" style="388" bestFit="1" customWidth="1"/>
    <col min="3600" max="3600" width="13" style="388" customWidth="1"/>
    <col min="3601" max="3601" width="15.42578125" style="388" bestFit="1" customWidth="1"/>
    <col min="3602" max="3841" width="9.140625" style="388"/>
    <col min="3842" max="3842" width="6.85546875" style="388" customWidth="1"/>
    <col min="3843" max="3843" width="8.7109375" style="388" customWidth="1"/>
    <col min="3844" max="3844" width="16.7109375" style="388" customWidth="1"/>
    <col min="3845" max="3845" width="9.140625" style="388"/>
    <col min="3846" max="3846" width="10.7109375" style="388" customWidth="1"/>
    <col min="3847" max="3847" width="9.140625" style="388"/>
    <col min="3848" max="3848" width="9.85546875" style="388" customWidth="1"/>
    <col min="3849" max="3849" width="9.140625" style="388"/>
    <col min="3850" max="3851" width="14.85546875" style="388" bestFit="1" customWidth="1"/>
    <col min="3852" max="3852" width="13.42578125" style="388" bestFit="1" customWidth="1"/>
    <col min="3853" max="3853" width="13.42578125" style="388" customWidth="1"/>
    <col min="3854" max="3855" width="14.85546875" style="388" bestFit="1" customWidth="1"/>
    <col min="3856" max="3856" width="13" style="388" customWidth="1"/>
    <col min="3857" max="3857" width="15.42578125" style="388" bestFit="1" customWidth="1"/>
    <col min="3858" max="4097" width="9.140625" style="388"/>
    <col min="4098" max="4098" width="6.85546875" style="388" customWidth="1"/>
    <col min="4099" max="4099" width="8.7109375" style="388" customWidth="1"/>
    <col min="4100" max="4100" width="16.7109375" style="388" customWidth="1"/>
    <col min="4101" max="4101" width="9.140625" style="388"/>
    <col min="4102" max="4102" width="10.7109375" style="388" customWidth="1"/>
    <col min="4103" max="4103" width="9.140625" style="388"/>
    <col min="4104" max="4104" width="9.85546875" style="388" customWidth="1"/>
    <col min="4105" max="4105" width="9.140625" style="388"/>
    <col min="4106" max="4107" width="14.85546875" style="388" bestFit="1" customWidth="1"/>
    <col min="4108" max="4108" width="13.42578125" style="388" bestFit="1" customWidth="1"/>
    <col min="4109" max="4109" width="13.42578125" style="388" customWidth="1"/>
    <col min="4110" max="4111" width="14.85546875" style="388" bestFit="1" customWidth="1"/>
    <col min="4112" max="4112" width="13" style="388" customWidth="1"/>
    <col min="4113" max="4113" width="15.42578125" style="388" bestFit="1" customWidth="1"/>
    <col min="4114" max="4353" width="9.140625" style="388"/>
    <col min="4354" max="4354" width="6.85546875" style="388" customWidth="1"/>
    <col min="4355" max="4355" width="8.7109375" style="388" customWidth="1"/>
    <col min="4356" max="4356" width="16.7109375" style="388" customWidth="1"/>
    <col min="4357" max="4357" width="9.140625" style="388"/>
    <col min="4358" max="4358" width="10.7109375" style="388" customWidth="1"/>
    <col min="4359" max="4359" width="9.140625" style="388"/>
    <col min="4360" max="4360" width="9.85546875" style="388" customWidth="1"/>
    <col min="4361" max="4361" width="9.140625" style="388"/>
    <col min="4362" max="4363" width="14.85546875" style="388" bestFit="1" customWidth="1"/>
    <col min="4364" max="4364" width="13.42578125" style="388" bestFit="1" customWidth="1"/>
    <col min="4365" max="4365" width="13.42578125" style="388" customWidth="1"/>
    <col min="4366" max="4367" width="14.85546875" style="388" bestFit="1" customWidth="1"/>
    <col min="4368" max="4368" width="13" style="388" customWidth="1"/>
    <col min="4369" max="4369" width="15.42578125" style="388" bestFit="1" customWidth="1"/>
    <col min="4370" max="4609" width="9.140625" style="388"/>
    <col min="4610" max="4610" width="6.85546875" style="388" customWidth="1"/>
    <col min="4611" max="4611" width="8.7109375" style="388" customWidth="1"/>
    <col min="4612" max="4612" width="16.7109375" style="388" customWidth="1"/>
    <col min="4613" max="4613" width="9.140625" style="388"/>
    <col min="4614" max="4614" width="10.7109375" style="388" customWidth="1"/>
    <col min="4615" max="4615" width="9.140625" style="388"/>
    <col min="4616" max="4616" width="9.85546875" style="388" customWidth="1"/>
    <col min="4617" max="4617" width="9.140625" style="388"/>
    <col min="4618" max="4619" width="14.85546875" style="388" bestFit="1" customWidth="1"/>
    <col min="4620" max="4620" width="13.42578125" style="388" bestFit="1" customWidth="1"/>
    <col min="4621" max="4621" width="13.42578125" style="388" customWidth="1"/>
    <col min="4622" max="4623" width="14.85546875" style="388" bestFit="1" customWidth="1"/>
    <col min="4624" max="4624" width="13" style="388" customWidth="1"/>
    <col min="4625" max="4625" width="15.42578125" style="388" bestFit="1" customWidth="1"/>
    <col min="4626" max="4865" width="9.140625" style="388"/>
    <col min="4866" max="4866" width="6.85546875" style="388" customWidth="1"/>
    <col min="4867" max="4867" width="8.7109375" style="388" customWidth="1"/>
    <col min="4868" max="4868" width="16.7109375" style="388" customWidth="1"/>
    <col min="4869" max="4869" width="9.140625" style="388"/>
    <col min="4870" max="4870" width="10.7109375" style="388" customWidth="1"/>
    <col min="4871" max="4871" width="9.140625" style="388"/>
    <col min="4872" max="4872" width="9.85546875" style="388" customWidth="1"/>
    <col min="4873" max="4873" width="9.140625" style="388"/>
    <col min="4874" max="4875" width="14.85546875" style="388" bestFit="1" customWidth="1"/>
    <col min="4876" max="4876" width="13.42578125" style="388" bestFit="1" customWidth="1"/>
    <col min="4877" max="4877" width="13.42578125" style="388" customWidth="1"/>
    <col min="4878" max="4879" width="14.85546875" style="388" bestFit="1" customWidth="1"/>
    <col min="4880" max="4880" width="13" style="388" customWidth="1"/>
    <col min="4881" max="4881" width="15.42578125" style="388" bestFit="1" customWidth="1"/>
    <col min="4882" max="5121" width="9.140625" style="388"/>
    <col min="5122" max="5122" width="6.85546875" style="388" customWidth="1"/>
    <col min="5123" max="5123" width="8.7109375" style="388" customWidth="1"/>
    <col min="5124" max="5124" width="16.7109375" style="388" customWidth="1"/>
    <col min="5125" max="5125" width="9.140625" style="388"/>
    <col min="5126" max="5126" width="10.7109375" style="388" customWidth="1"/>
    <col min="5127" max="5127" width="9.140625" style="388"/>
    <col min="5128" max="5128" width="9.85546875" style="388" customWidth="1"/>
    <col min="5129" max="5129" width="9.140625" style="388"/>
    <col min="5130" max="5131" width="14.85546875" style="388" bestFit="1" customWidth="1"/>
    <col min="5132" max="5132" width="13.42578125" style="388" bestFit="1" customWidth="1"/>
    <col min="5133" max="5133" width="13.42578125" style="388" customWidth="1"/>
    <col min="5134" max="5135" width="14.85546875" style="388" bestFit="1" customWidth="1"/>
    <col min="5136" max="5136" width="13" style="388" customWidth="1"/>
    <col min="5137" max="5137" width="15.42578125" style="388" bestFit="1" customWidth="1"/>
    <col min="5138" max="5377" width="9.140625" style="388"/>
    <col min="5378" max="5378" width="6.85546875" style="388" customWidth="1"/>
    <col min="5379" max="5379" width="8.7109375" style="388" customWidth="1"/>
    <col min="5380" max="5380" width="16.7109375" style="388" customWidth="1"/>
    <col min="5381" max="5381" width="9.140625" style="388"/>
    <col min="5382" max="5382" width="10.7109375" style="388" customWidth="1"/>
    <col min="5383" max="5383" width="9.140625" style="388"/>
    <col min="5384" max="5384" width="9.85546875" style="388" customWidth="1"/>
    <col min="5385" max="5385" width="9.140625" style="388"/>
    <col min="5386" max="5387" width="14.85546875" style="388" bestFit="1" customWidth="1"/>
    <col min="5388" max="5388" width="13.42578125" style="388" bestFit="1" customWidth="1"/>
    <col min="5389" max="5389" width="13.42578125" style="388" customWidth="1"/>
    <col min="5390" max="5391" width="14.85546875" style="388" bestFit="1" customWidth="1"/>
    <col min="5392" max="5392" width="13" style="388" customWidth="1"/>
    <col min="5393" max="5393" width="15.42578125" style="388" bestFit="1" customWidth="1"/>
    <col min="5394" max="5633" width="9.140625" style="388"/>
    <col min="5634" max="5634" width="6.85546875" style="388" customWidth="1"/>
    <col min="5635" max="5635" width="8.7109375" style="388" customWidth="1"/>
    <col min="5636" max="5636" width="16.7109375" style="388" customWidth="1"/>
    <col min="5637" max="5637" width="9.140625" style="388"/>
    <col min="5638" max="5638" width="10.7109375" style="388" customWidth="1"/>
    <col min="5639" max="5639" width="9.140625" style="388"/>
    <col min="5640" max="5640" width="9.85546875" style="388" customWidth="1"/>
    <col min="5641" max="5641" width="9.140625" style="388"/>
    <col min="5642" max="5643" width="14.85546875" style="388" bestFit="1" customWidth="1"/>
    <col min="5644" max="5644" width="13.42578125" style="388" bestFit="1" customWidth="1"/>
    <col min="5645" max="5645" width="13.42578125" style="388" customWidth="1"/>
    <col min="5646" max="5647" width="14.85546875" style="388" bestFit="1" customWidth="1"/>
    <col min="5648" max="5648" width="13" style="388" customWidth="1"/>
    <col min="5649" max="5649" width="15.42578125" style="388" bestFit="1" customWidth="1"/>
    <col min="5650" max="5889" width="9.140625" style="388"/>
    <col min="5890" max="5890" width="6.85546875" style="388" customWidth="1"/>
    <col min="5891" max="5891" width="8.7109375" style="388" customWidth="1"/>
    <col min="5892" max="5892" width="16.7109375" style="388" customWidth="1"/>
    <col min="5893" max="5893" width="9.140625" style="388"/>
    <col min="5894" max="5894" width="10.7109375" style="388" customWidth="1"/>
    <col min="5895" max="5895" width="9.140625" style="388"/>
    <col min="5896" max="5896" width="9.85546875" style="388" customWidth="1"/>
    <col min="5897" max="5897" width="9.140625" style="388"/>
    <col min="5898" max="5899" width="14.85546875" style="388" bestFit="1" customWidth="1"/>
    <col min="5900" max="5900" width="13.42578125" style="388" bestFit="1" customWidth="1"/>
    <col min="5901" max="5901" width="13.42578125" style="388" customWidth="1"/>
    <col min="5902" max="5903" width="14.85546875" style="388" bestFit="1" customWidth="1"/>
    <col min="5904" max="5904" width="13" style="388" customWidth="1"/>
    <col min="5905" max="5905" width="15.42578125" style="388" bestFit="1" customWidth="1"/>
    <col min="5906" max="6145" width="9.140625" style="388"/>
    <col min="6146" max="6146" width="6.85546875" style="388" customWidth="1"/>
    <col min="6147" max="6147" width="8.7109375" style="388" customWidth="1"/>
    <col min="6148" max="6148" width="16.7109375" style="388" customWidth="1"/>
    <col min="6149" max="6149" width="9.140625" style="388"/>
    <col min="6150" max="6150" width="10.7109375" style="388" customWidth="1"/>
    <col min="6151" max="6151" width="9.140625" style="388"/>
    <col min="6152" max="6152" width="9.85546875" style="388" customWidth="1"/>
    <col min="6153" max="6153" width="9.140625" style="388"/>
    <col min="6154" max="6155" width="14.85546875" style="388" bestFit="1" customWidth="1"/>
    <col min="6156" max="6156" width="13.42578125" style="388" bestFit="1" customWidth="1"/>
    <col min="6157" max="6157" width="13.42578125" style="388" customWidth="1"/>
    <col min="6158" max="6159" width="14.85546875" style="388" bestFit="1" customWidth="1"/>
    <col min="6160" max="6160" width="13" style="388" customWidth="1"/>
    <col min="6161" max="6161" width="15.42578125" style="388" bestFit="1" customWidth="1"/>
    <col min="6162" max="6401" width="9.140625" style="388"/>
    <col min="6402" max="6402" width="6.85546875" style="388" customWidth="1"/>
    <col min="6403" max="6403" width="8.7109375" style="388" customWidth="1"/>
    <col min="6404" max="6404" width="16.7109375" style="388" customWidth="1"/>
    <col min="6405" max="6405" width="9.140625" style="388"/>
    <col min="6406" max="6406" width="10.7109375" style="388" customWidth="1"/>
    <col min="6407" max="6407" width="9.140625" style="388"/>
    <col min="6408" max="6408" width="9.85546875" style="388" customWidth="1"/>
    <col min="6409" max="6409" width="9.140625" style="388"/>
    <col min="6410" max="6411" width="14.85546875" style="388" bestFit="1" customWidth="1"/>
    <col min="6412" max="6412" width="13.42578125" style="388" bestFit="1" customWidth="1"/>
    <col min="6413" max="6413" width="13.42578125" style="388" customWidth="1"/>
    <col min="6414" max="6415" width="14.85546875" style="388" bestFit="1" customWidth="1"/>
    <col min="6416" max="6416" width="13" style="388" customWidth="1"/>
    <col min="6417" max="6417" width="15.42578125" style="388" bestFit="1" customWidth="1"/>
    <col min="6418" max="6657" width="9.140625" style="388"/>
    <col min="6658" max="6658" width="6.85546875" style="388" customWidth="1"/>
    <col min="6659" max="6659" width="8.7109375" style="388" customWidth="1"/>
    <col min="6660" max="6660" width="16.7109375" style="388" customWidth="1"/>
    <col min="6661" max="6661" width="9.140625" style="388"/>
    <col min="6662" max="6662" width="10.7109375" style="388" customWidth="1"/>
    <col min="6663" max="6663" width="9.140625" style="388"/>
    <col min="6664" max="6664" width="9.85546875" style="388" customWidth="1"/>
    <col min="6665" max="6665" width="9.140625" style="388"/>
    <col min="6666" max="6667" width="14.85546875" style="388" bestFit="1" customWidth="1"/>
    <col min="6668" max="6668" width="13.42578125" style="388" bestFit="1" customWidth="1"/>
    <col min="6669" max="6669" width="13.42578125" style="388" customWidth="1"/>
    <col min="6670" max="6671" width="14.85546875" style="388" bestFit="1" customWidth="1"/>
    <col min="6672" max="6672" width="13" style="388" customWidth="1"/>
    <col min="6673" max="6673" width="15.42578125" style="388" bestFit="1" customWidth="1"/>
    <col min="6674" max="6913" width="9.140625" style="388"/>
    <col min="6914" max="6914" width="6.85546875" style="388" customWidth="1"/>
    <col min="6915" max="6915" width="8.7109375" style="388" customWidth="1"/>
    <col min="6916" max="6916" width="16.7109375" style="388" customWidth="1"/>
    <col min="6917" max="6917" width="9.140625" style="388"/>
    <col min="6918" max="6918" width="10.7109375" style="388" customWidth="1"/>
    <col min="6919" max="6919" width="9.140625" style="388"/>
    <col min="6920" max="6920" width="9.85546875" style="388" customWidth="1"/>
    <col min="6921" max="6921" width="9.140625" style="388"/>
    <col min="6922" max="6923" width="14.85546875" style="388" bestFit="1" customWidth="1"/>
    <col min="6924" max="6924" width="13.42578125" style="388" bestFit="1" customWidth="1"/>
    <col min="6925" max="6925" width="13.42578125" style="388" customWidth="1"/>
    <col min="6926" max="6927" width="14.85546875" style="388" bestFit="1" customWidth="1"/>
    <col min="6928" max="6928" width="13" style="388" customWidth="1"/>
    <col min="6929" max="6929" width="15.42578125" style="388" bestFit="1" customWidth="1"/>
    <col min="6930" max="7169" width="9.140625" style="388"/>
    <col min="7170" max="7170" width="6.85546875" style="388" customWidth="1"/>
    <col min="7171" max="7171" width="8.7109375" style="388" customWidth="1"/>
    <col min="7172" max="7172" width="16.7109375" style="388" customWidth="1"/>
    <col min="7173" max="7173" width="9.140625" style="388"/>
    <col min="7174" max="7174" width="10.7109375" style="388" customWidth="1"/>
    <col min="7175" max="7175" width="9.140625" style="388"/>
    <col min="7176" max="7176" width="9.85546875" style="388" customWidth="1"/>
    <col min="7177" max="7177" width="9.140625" style="388"/>
    <col min="7178" max="7179" width="14.85546875" style="388" bestFit="1" customWidth="1"/>
    <col min="7180" max="7180" width="13.42578125" style="388" bestFit="1" customWidth="1"/>
    <col min="7181" max="7181" width="13.42578125" style="388" customWidth="1"/>
    <col min="7182" max="7183" width="14.85546875" style="388" bestFit="1" customWidth="1"/>
    <col min="7184" max="7184" width="13" style="388" customWidth="1"/>
    <col min="7185" max="7185" width="15.42578125" style="388" bestFit="1" customWidth="1"/>
    <col min="7186" max="7425" width="9.140625" style="388"/>
    <col min="7426" max="7426" width="6.85546875" style="388" customWidth="1"/>
    <col min="7427" max="7427" width="8.7109375" style="388" customWidth="1"/>
    <col min="7428" max="7428" width="16.7109375" style="388" customWidth="1"/>
    <col min="7429" max="7429" width="9.140625" style="388"/>
    <col min="7430" max="7430" width="10.7109375" style="388" customWidth="1"/>
    <col min="7431" max="7431" width="9.140625" style="388"/>
    <col min="7432" max="7432" width="9.85546875" style="388" customWidth="1"/>
    <col min="7433" max="7433" width="9.140625" style="388"/>
    <col min="7434" max="7435" width="14.85546875" style="388" bestFit="1" customWidth="1"/>
    <col min="7436" max="7436" width="13.42578125" style="388" bestFit="1" customWidth="1"/>
    <col min="7437" max="7437" width="13.42578125" style="388" customWidth="1"/>
    <col min="7438" max="7439" width="14.85546875" style="388" bestFit="1" customWidth="1"/>
    <col min="7440" max="7440" width="13" style="388" customWidth="1"/>
    <col min="7441" max="7441" width="15.42578125" style="388" bestFit="1" customWidth="1"/>
    <col min="7442" max="7681" width="9.140625" style="388"/>
    <col min="7682" max="7682" width="6.85546875" style="388" customWidth="1"/>
    <col min="7683" max="7683" width="8.7109375" style="388" customWidth="1"/>
    <col min="7684" max="7684" width="16.7109375" style="388" customWidth="1"/>
    <col min="7685" max="7685" width="9.140625" style="388"/>
    <col min="7686" max="7686" width="10.7109375" style="388" customWidth="1"/>
    <col min="7687" max="7687" width="9.140625" style="388"/>
    <col min="7688" max="7688" width="9.85546875" style="388" customWidth="1"/>
    <col min="7689" max="7689" width="9.140625" style="388"/>
    <col min="7690" max="7691" width="14.85546875" style="388" bestFit="1" customWidth="1"/>
    <col min="7692" max="7692" width="13.42578125" style="388" bestFit="1" customWidth="1"/>
    <col min="7693" max="7693" width="13.42578125" style="388" customWidth="1"/>
    <col min="7694" max="7695" width="14.85546875" style="388" bestFit="1" customWidth="1"/>
    <col min="7696" max="7696" width="13" style="388" customWidth="1"/>
    <col min="7697" max="7697" width="15.42578125" style="388" bestFit="1" customWidth="1"/>
    <col min="7698" max="7937" width="9.140625" style="388"/>
    <col min="7938" max="7938" width="6.85546875" style="388" customWidth="1"/>
    <col min="7939" max="7939" width="8.7109375" style="388" customWidth="1"/>
    <col min="7940" max="7940" width="16.7109375" style="388" customWidth="1"/>
    <col min="7941" max="7941" width="9.140625" style="388"/>
    <col min="7942" max="7942" width="10.7109375" style="388" customWidth="1"/>
    <col min="7943" max="7943" width="9.140625" style="388"/>
    <col min="7944" max="7944" width="9.85546875" style="388" customWidth="1"/>
    <col min="7945" max="7945" width="9.140625" style="388"/>
    <col min="7946" max="7947" width="14.85546875" style="388" bestFit="1" customWidth="1"/>
    <col min="7948" max="7948" width="13.42578125" style="388" bestFit="1" customWidth="1"/>
    <col min="7949" max="7949" width="13.42578125" style="388" customWidth="1"/>
    <col min="7950" max="7951" width="14.85546875" style="388" bestFit="1" customWidth="1"/>
    <col min="7952" max="7952" width="13" style="388" customWidth="1"/>
    <col min="7953" max="7953" width="15.42578125" style="388" bestFit="1" customWidth="1"/>
    <col min="7954" max="8193" width="9.140625" style="388"/>
    <col min="8194" max="8194" width="6.85546875" style="388" customWidth="1"/>
    <col min="8195" max="8195" width="8.7109375" style="388" customWidth="1"/>
    <col min="8196" max="8196" width="16.7109375" style="388" customWidth="1"/>
    <col min="8197" max="8197" width="9.140625" style="388"/>
    <col min="8198" max="8198" width="10.7109375" style="388" customWidth="1"/>
    <col min="8199" max="8199" width="9.140625" style="388"/>
    <col min="8200" max="8200" width="9.85546875" style="388" customWidth="1"/>
    <col min="8201" max="8201" width="9.140625" style="388"/>
    <col min="8202" max="8203" width="14.85546875" style="388" bestFit="1" customWidth="1"/>
    <col min="8204" max="8204" width="13.42578125" style="388" bestFit="1" customWidth="1"/>
    <col min="8205" max="8205" width="13.42578125" style="388" customWidth="1"/>
    <col min="8206" max="8207" width="14.85546875" style="388" bestFit="1" customWidth="1"/>
    <col min="8208" max="8208" width="13" style="388" customWidth="1"/>
    <col min="8209" max="8209" width="15.42578125" style="388" bestFit="1" customWidth="1"/>
    <col min="8210" max="8449" width="9.140625" style="388"/>
    <col min="8450" max="8450" width="6.85546875" style="388" customWidth="1"/>
    <col min="8451" max="8451" width="8.7109375" style="388" customWidth="1"/>
    <col min="8452" max="8452" width="16.7109375" style="388" customWidth="1"/>
    <col min="8453" max="8453" width="9.140625" style="388"/>
    <col min="8454" max="8454" width="10.7109375" style="388" customWidth="1"/>
    <col min="8455" max="8455" width="9.140625" style="388"/>
    <col min="8456" max="8456" width="9.85546875" style="388" customWidth="1"/>
    <col min="8457" max="8457" width="9.140625" style="388"/>
    <col min="8458" max="8459" width="14.85546875" style="388" bestFit="1" customWidth="1"/>
    <col min="8460" max="8460" width="13.42578125" style="388" bestFit="1" customWidth="1"/>
    <col min="8461" max="8461" width="13.42578125" style="388" customWidth="1"/>
    <col min="8462" max="8463" width="14.85546875" style="388" bestFit="1" customWidth="1"/>
    <col min="8464" max="8464" width="13" style="388" customWidth="1"/>
    <col min="8465" max="8465" width="15.42578125" style="388" bestFit="1" customWidth="1"/>
    <col min="8466" max="8705" width="9.140625" style="388"/>
    <col min="8706" max="8706" width="6.85546875" style="388" customWidth="1"/>
    <col min="8707" max="8707" width="8.7109375" style="388" customWidth="1"/>
    <col min="8708" max="8708" width="16.7109375" style="388" customWidth="1"/>
    <col min="8709" max="8709" width="9.140625" style="388"/>
    <col min="8710" max="8710" width="10.7109375" style="388" customWidth="1"/>
    <col min="8711" max="8711" width="9.140625" style="388"/>
    <col min="8712" max="8712" width="9.85546875" style="388" customWidth="1"/>
    <col min="8713" max="8713" width="9.140625" style="388"/>
    <col min="8714" max="8715" width="14.85546875" style="388" bestFit="1" customWidth="1"/>
    <col min="8716" max="8716" width="13.42578125" style="388" bestFit="1" customWidth="1"/>
    <col min="8717" max="8717" width="13.42578125" style="388" customWidth="1"/>
    <col min="8718" max="8719" width="14.85546875" style="388" bestFit="1" customWidth="1"/>
    <col min="8720" max="8720" width="13" style="388" customWidth="1"/>
    <col min="8721" max="8721" width="15.42578125" style="388" bestFit="1" customWidth="1"/>
    <col min="8722" max="8961" width="9.140625" style="388"/>
    <col min="8962" max="8962" width="6.85546875" style="388" customWidth="1"/>
    <col min="8963" max="8963" width="8.7109375" style="388" customWidth="1"/>
    <col min="8964" max="8964" width="16.7109375" style="388" customWidth="1"/>
    <col min="8965" max="8965" width="9.140625" style="388"/>
    <col min="8966" max="8966" width="10.7109375" style="388" customWidth="1"/>
    <col min="8967" max="8967" width="9.140625" style="388"/>
    <col min="8968" max="8968" width="9.85546875" style="388" customWidth="1"/>
    <col min="8969" max="8969" width="9.140625" style="388"/>
    <col min="8970" max="8971" width="14.85546875" style="388" bestFit="1" customWidth="1"/>
    <col min="8972" max="8972" width="13.42578125" style="388" bestFit="1" customWidth="1"/>
    <col min="8973" max="8973" width="13.42578125" style="388" customWidth="1"/>
    <col min="8974" max="8975" width="14.85546875" style="388" bestFit="1" customWidth="1"/>
    <col min="8976" max="8976" width="13" style="388" customWidth="1"/>
    <col min="8977" max="8977" width="15.42578125" style="388" bestFit="1" customWidth="1"/>
    <col min="8978" max="9217" width="9.140625" style="388"/>
    <col min="9218" max="9218" width="6.85546875" style="388" customWidth="1"/>
    <col min="9219" max="9219" width="8.7109375" style="388" customWidth="1"/>
    <col min="9220" max="9220" width="16.7109375" style="388" customWidth="1"/>
    <col min="9221" max="9221" width="9.140625" style="388"/>
    <col min="9222" max="9222" width="10.7109375" style="388" customWidth="1"/>
    <col min="9223" max="9223" width="9.140625" style="388"/>
    <col min="9224" max="9224" width="9.85546875" style="388" customWidth="1"/>
    <col min="9225" max="9225" width="9.140625" style="388"/>
    <col min="9226" max="9227" width="14.85546875" style="388" bestFit="1" customWidth="1"/>
    <col min="9228" max="9228" width="13.42578125" style="388" bestFit="1" customWidth="1"/>
    <col min="9229" max="9229" width="13.42578125" style="388" customWidth="1"/>
    <col min="9230" max="9231" width="14.85546875" style="388" bestFit="1" customWidth="1"/>
    <col min="9232" max="9232" width="13" style="388" customWidth="1"/>
    <col min="9233" max="9233" width="15.42578125" style="388" bestFit="1" customWidth="1"/>
    <col min="9234" max="9473" width="9.140625" style="388"/>
    <col min="9474" max="9474" width="6.85546875" style="388" customWidth="1"/>
    <col min="9475" max="9475" width="8.7109375" style="388" customWidth="1"/>
    <col min="9476" max="9476" width="16.7109375" style="388" customWidth="1"/>
    <col min="9477" max="9477" width="9.140625" style="388"/>
    <col min="9478" max="9478" width="10.7109375" style="388" customWidth="1"/>
    <col min="9479" max="9479" width="9.140625" style="388"/>
    <col min="9480" max="9480" width="9.85546875" style="388" customWidth="1"/>
    <col min="9481" max="9481" width="9.140625" style="388"/>
    <col min="9482" max="9483" width="14.85546875" style="388" bestFit="1" customWidth="1"/>
    <col min="9484" max="9484" width="13.42578125" style="388" bestFit="1" customWidth="1"/>
    <col min="9485" max="9485" width="13.42578125" style="388" customWidth="1"/>
    <col min="9486" max="9487" width="14.85546875" style="388" bestFit="1" customWidth="1"/>
    <col min="9488" max="9488" width="13" style="388" customWidth="1"/>
    <col min="9489" max="9489" width="15.42578125" style="388" bestFit="1" customWidth="1"/>
    <col min="9490" max="9729" width="9.140625" style="388"/>
    <col min="9730" max="9730" width="6.85546875" style="388" customWidth="1"/>
    <col min="9731" max="9731" width="8.7109375" style="388" customWidth="1"/>
    <col min="9732" max="9732" width="16.7109375" style="388" customWidth="1"/>
    <col min="9733" max="9733" width="9.140625" style="388"/>
    <col min="9734" max="9734" width="10.7109375" style="388" customWidth="1"/>
    <col min="9735" max="9735" width="9.140625" style="388"/>
    <col min="9736" max="9736" width="9.85546875" style="388" customWidth="1"/>
    <col min="9737" max="9737" width="9.140625" style="388"/>
    <col min="9738" max="9739" width="14.85546875" style="388" bestFit="1" customWidth="1"/>
    <col min="9740" max="9740" width="13.42578125" style="388" bestFit="1" customWidth="1"/>
    <col min="9741" max="9741" width="13.42578125" style="388" customWidth="1"/>
    <col min="9742" max="9743" width="14.85546875" style="388" bestFit="1" customWidth="1"/>
    <col min="9744" max="9744" width="13" style="388" customWidth="1"/>
    <col min="9745" max="9745" width="15.42578125" style="388" bestFit="1" customWidth="1"/>
    <col min="9746" max="9985" width="9.140625" style="388"/>
    <col min="9986" max="9986" width="6.85546875" style="388" customWidth="1"/>
    <col min="9987" max="9987" width="8.7109375" style="388" customWidth="1"/>
    <col min="9988" max="9988" width="16.7109375" style="388" customWidth="1"/>
    <col min="9989" max="9989" width="9.140625" style="388"/>
    <col min="9990" max="9990" width="10.7109375" style="388" customWidth="1"/>
    <col min="9991" max="9991" width="9.140625" style="388"/>
    <col min="9992" max="9992" width="9.85546875" style="388" customWidth="1"/>
    <col min="9993" max="9993" width="9.140625" style="388"/>
    <col min="9994" max="9995" width="14.85546875" style="388" bestFit="1" customWidth="1"/>
    <col min="9996" max="9996" width="13.42578125" style="388" bestFit="1" customWidth="1"/>
    <col min="9997" max="9997" width="13.42578125" style="388" customWidth="1"/>
    <col min="9998" max="9999" width="14.85546875" style="388" bestFit="1" customWidth="1"/>
    <col min="10000" max="10000" width="13" style="388" customWidth="1"/>
    <col min="10001" max="10001" width="15.42578125" style="388" bestFit="1" customWidth="1"/>
    <col min="10002" max="10241" width="9.140625" style="388"/>
    <col min="10242" max="10242" width="6.85546875" style="388" customWidth="1"/>
    <col min="10243" max="10243" width="8.7109375" style="388" customWidth="1"/>
    <col min="10244" max="10244" width="16.7109375" style="388" customWidth="1"/>
    <col min="10245" max="10245" width="9.140625" style="388"/>
    <col min="10246" max="10246" width="10.7109375" style="388" customWidth="1"/>
    <col min="10247" max="10247" width="9.140625" style="388"/>
    <col min="10248" max="10248" width="9.85546875" style="388" customWidth="1"/>
    <col min="10249" max="10249" width="9.140625" style="388"/>
    <col min="10250" max="10251" width="14.85546875" style="388" bestFit="1" customWidth="1"/>
    <col min="10252" max="10252" width="13.42578125" style="388" bestFit="1" customWidth="1"/>
    <col min="10253" max="10253" width="13.42578125" style="388" customWidth="1"/>
    <col min="10254" max="10255" width="14.85546875" style="388" bestFit="1" customWidth="1"/>
    <col min="10256" max="10256" width="13" style="388" customWidth="1"/>
    <col min="10257" max="10257" width="15.42578125" style="388" bestFit="1" customWidth="1"/>
    <col min="10258" max="10497" width="9.140625" style="388"/>
    <col min="10498" max="10498" width="6.85546875" style="388" customWidth="1"/>
    <col min="10499" max="10499" width="8.7109375" style="388" customWidth="1"/>
    <col min="10500" max="10500" width="16.7109375" style="388" customWidth="1"/>
    <col min="10501" max="10501" width="9.140625" style="388"/>
    <col min="10502" max="10502" width="10.7109375" style="388" customWidth="1"/>
    <col min="10503" max="10503" width="9.140625" style="388"/>
    <col min="10504" max="10504" width="9.85546875" style="388" customWidth="1"/>
    <col min="10505" max="10505" width="9.140625" style="388"/>
    <col min="10506" max="10507" width="14.85546875" style="388" bestFit="1" customWidth="1"/>
    <col min="10508" max="10508" width="13.42578125" style="388" bestFit="1" customWidth="1"/>
    <col min="10509" max="10509" width="13.42578125" style="388" customWidth="1"/>
    <col min="10510" max="10511" width="14.85546875" style="388" bestFit="1" customWidth="1"/>
    <col min="10512" max="10512" width="13" style="388" customWidth="1"/>
    <col min="10513" max="10513" width="15.42578125" style="388" bestFit="1" customWidth="1"/>
    <col min="10514" max="10753" width="9.140625" style="388"/>
    <col min="10754" max="10754" width="6.85546875" style="388" customWidth="1"/>
    <col min="10755" max="10755" width="8.7109375" style="388" customWidth="1"/>
    <col min="10756" max="10756" width="16.7109375" style="388" customWidth="1"/>
    <col min="10757" max="10757" width="9.140625" style="388"/>
    <col min="10758" max="10758" width="10.7109375" style="388" customWidth="1"/>
    <col min="10759" max="10759" width="9.140625" style="388"/>
    <col min="10760" max="10760" width="9.85546875" style="388" customWidth="1"/>
    <col min="10761" max="10761" width="9.140625" style="388"/>
    <col min="10762" max="10763" width="14.85546875" style="388" bestFit="1" customWidth="1"/>
    <col min="10764" max="10764" width="13.42578125" style="388" bestFit="1" customWidth="1"/>
    <col min="10765" max="10765" width="13.42578125" style="388" customWidth="1"/>
    <col min="10766" max="10767" width="14.85546875" style="388" bestFit="1" customWidth="1"/>
    <col min="10768" max="10768" width="13" style="388" customWidth="1"/>
    <col min="10769" max="10769" width="15.42578125" style="388" bestFit="1" customWidth="1"/>
    <col min="10770" max="11009" width="9.140625" style="388"/>
    <col min="11010" max="11010" width="6.85546875" style="388" customWidth="1"/>
    <col min="11011" max="11011" width="8.7109375" style="388" customWidth="1"/>
    <col min="11012" max="11012" width="16.7109375" style="388" customWidth="1"/>
    <col min="11013" max="11013" width="9.140625" style="388"/>
    <col min="11014" max="11014" width="10.7109375" style="388" customWidth="1"/>
    <col min="11015" max="11015" width="9.140625" style="388"/>
    <col min="11016" max="11016" width="9.85546875" style="388" customWidth="1"/>
    <col min="11017" max="11017" width="9.140625" style="388"/>
    <col min="11018" max="11019" width="14.85546875" style="388" bestFit="1" customWidth="1"/>
    <col min="11020" max="11020" width="13.42578125" style="388" bestFit="1" customWidth="1"/>
    <col min="11021" max="11021" width="13.42578125" style="388" customWidth="1"/>
    <col min="11022" max="11023" width="14.85546875" style="388" bestFit="1" customWidth="1"/>
    <col min="11024" max="11024" width="13" style="388" customWidth="1"/>
    <col min="11025" max="11025" width="15.42578125" style="388" bestFit="1" customWidth="1"/>
    <col min="11026" max="11265" width="9.140625" style="388"/>
    <col min="11266" max="11266" width="6.85546875" style="388" customWidth="1"/>
    <col min="11267" max="11267" width="8.7109375" style="388" customWidth="1"/>
    <col min="11268" max="11268" width="16.7109375" style="388" customWidth="1"/>
    <col min="11269" max="11269" width="9.140625" style="388"/>
    <col min="11270" max="11270" width="10.7109375" style="388" customWidth="1"/>
    <col min="11271" max="11271" width="9.140625" style="388"/>
    <col min="11272" max="11272" width="9.85546875" style="388" customWidth="1"/>
    <col min="11273" max="11273" width="9.140625" style="388"/>
    <col min="11274" max="11275" width="14.85546875" style="388" bestFit="1" customWidth="1"/>
    <col min="11276" max="11276" width="13.42578125" style="388" bestFit="1" customWidth="1"/>
    <col min="11277" max="11277" width="13.42578125" style="388" customWidth="1"/>
    <col min="11278" max="11279" width="14.85546875" style="388" bestFit="1" customWidth="1"/>
    <col min="11280" max="11280" width="13" style="388" customWidth="1"/>
    <col min="11281" max="11281" width="15.42578125" style="388" bestFit="1" customWidth="1"/>
    <col min="11282" max="11521" width="9.140625" style="388"/>
    <col min="11522" max="11522" width="6.85546875" style="388" customWidth="1"/>
    <col min="11523" max="11523" width="8.7109375" style="388" customWidth="1"/>
    <col min="11524" max="11524" width="16.7109375" style="388" customWidth="1"/>
    <col min="11525" max="11525" width="9.140625" style="388"/>
    <col min="11526" max="11526" width="10.7109375" style="388" customWidth="1"/>
    <col min="11527" max="11527" width="9.140625" style="388"/>
    <col min="11528" max="11528" width="9.85546875" style="388" customWidth="1"/>
    <col min="11529" max="11529" width="9.140625" style="388"/>
    <col min="11530" max="11531" width="14.85546875" style="388" bestFit="1" customWidth="1"/>
    <col min="11532" max="11532" width="13.42578125" style="388" bestFit="1" customWidth="1"/>
    <col min="11533" max="11533" width="13.42578125" style="388" customWidth="1"/>
    <col min="11534" max="11535" width="14.85546875" style="388" bestFit="1" customWidth="1"/>
    <col min="11536" max="11536" width="13" style="388" customWidth="1"/>
    <col min="11537" max="11537" width="15.42578125" style="388" bestFit="1" customWidth="1"/>
    <col min="11538" max="11777" width="9.140625" style="388"/>
    <col min="11778" max="11778" width="6.85546875" style="388" customWidth="1"/>
    <col min="11779" max="11779" width="8.7109375" style="388" customWidth="1"/>
    <col min="11780" max="11780" width="16.7109375" style="388" customWidth="1"/>
    <col min="11781" max="11781" width="9.140625" style="388"/>
    <col min="11782" max="11782" width="10.7109375" style="388" customWidth="1"/>
    <col min="11783" max="11783" width="9.140625" style="388"/>
    <col min="11784" max="11784" width="9.85546875" style="388" customWidth="1"/>
    <col min="11785" max="11785" width="9.140625" style="388"/>
    <col min="11786" max="11787" width="14.85546875" style="388" bestFit="1" customWidth="1"/>
    <col min="11788" max="11788" width="13.42578125" style="388" bestFit="1" customWidth="1"/>
    <col min="11789" max="11789" width="13.42578125" style="388" customWidth="1"/>
    <col min="11790" max="11791" width="14.85546875" style="388" bestFit="1" customWidth="1"/>
    <col min="11792" max="11792" width="13" style="388" customWidth="1"/>
    <col min="11793" max="11793" width="15.42578125" style="388" bestFit="1" customWidth="1"/>
    <col min="11794" max="12033" width="9.140625" style="388"/>
    <col min="12034" max="12034" width="6.85546875" style="388" customWidth="1"/>
    <col min="12035" max="12035" width="8.7109375" style="388" customWidth="1"/>
    <col min="12036" max="12036" width="16.7109375" style="388" customWidth="1"/>
    <col min="12037" max="12037" width="9.140625" style="388"/>
    <col min="12038" max="12038" width="10.7109375" style="388" customWidth="1"/>
    <col min="12039" max="12039" width="9.140625" style="388"/>
    <col min="12040" max="12040" width="9.85546875" style="388" customWidth="1"/>
    <col min="12041" max="12041" width="9.140625" style="388"/>
    <col min="12042" max="12043" width="14.85546875" style="388" bestFit="1" customWidth="1"/>
    <col min="12044" max="12044" width="13.42578125" style="388" bestFit="1" customWidth="1"/>
    <col min="12045" max="12045" width="13.42578125" style="388" customWidth="1"/>
    <col min="12046" max="12047" width="14.85546875" style="388" bestFit="1" customWidth="1"/>
    <col min="12048" max="12048" width="13" style="388" customWidth="1"/>
    <col min="12049" max="12049" width="15.42578125" style="388" bestFit="1" customWidth="1"/>
    <col min="12050" max="12289" width="9.140625" style="388"/>
    <col min="12290" max="12290" width="6.85546875" style="388" customWidth="1"/>
    <col min="12291" max="12291" width="8.7109375" style="388" customWidth="1"/>
    <col min="12292" max="12292" width="16.7109375" style="388" customWidth="1"/>
    <col min="12293" max="12293" width="9.140625" style="388"/>
    <col min="12294" max="12294" width="10.7109375" style="388" customWidth="1"/>
    <col min="12295" max="12295" width="9.140625" style="388"/>
    <col min="12296" max="12296" width="9.85546875" style="388" customWidth="1"/>
    <col min="12297" max="12297" width="9.140625" style="388"/>
    <col min="12298" max="12299" width="14.85546875" style="388" bestFit="1" customWidth="1"/>
    <col min="12300" max="12300" width="13.42578125" style="388" bestFit="1" customWidth="1"/>
    <col min="12301" max="12301" width="13.42578125" style="388" customWidth="1"/>
    <col min="12302" max="12303" width="14.85546875" style="388" bestFit="1" customWidth="1"/>
    <col min="12304" max="12304" width="13" style="388" customWidth="1"/>
    <col min="12305" max="12305" width="15.42578125" style="388" bestFit="1" customWidth="1"/>
    <col min="12306" max="12545" width="9.140625" style="388"/>
    <col min="12546" max="12546" width="6.85546875" style="388" customWidth="1"/>
    <col min="12547" max="12547" width="8.7109375" style="388" customWidth="1"/>
    <col min="12548" max="12548" width="16.7109375" style="388" customWidth="1"/>
    <col min="12549" max="12549" width="9.140625" style="388"/>
    <col min="12550" max="12550" width="10.7109375" style="388" customWidth="1"/>
    <col min="12551" max="12551" width="9.140625" style="388"/>
    <col min="12552" max="12552" width="9.85546875" style="388" customWidth="1"/>
    <col min="12553" max="12553" width="9.140625" style="388"/>
    <col min="12554" max="12555" width="14.85546875" style="388" bestFit="1" customWidth="1"/>
    <col min="12556" max="12556" width="13.42578125" style="388" bestFit="1" customWidth="1"/>
    <col min="12557" max="12557" width="13.42578125" style="388" customWidth="1"/>
    <col min="12558" max="12559" width="14.85546875" style="388" bestFit="1" customWidth="1"/>
    <col min="12560" max="12560" width="13" style="388" customWidth="1"/>
    <col min="12561" max="12561" width="15.42578125" style="388" bestFit="1" customWidth="1"/>
    <col min="12562" max="12801" width="9.140625" style="388"/>
    <col min="12802" max="12802" width="6.85546875" style="388" customWidth="1"/>
    <col min="12803" max="12803" width="8.7109375" style="388" customWidth="1"/>
    <col min="12804" max="12804" width="16.7109375" style="388" customWidth="1"/>
    <col min="12805" max="12805" width="9.140625" style="388"/>
    <col min="12806" max="12806" width="10.7109375" style="388" customWidth="1"/>
    <col min="12807" max="12807" width="9.140625" style="388"/>
    <col min="12808" max="12808" width="9.85546875" style="388" customWidth="1"/>
    <col min="12809" max="12809" width="9.140625" style="388"/>
    <col min="12810" max="12811" width="14.85546875" style="388" bestFit="1" customWidth="1"/>
    <col min="12812" max="12812" width="13.42578125" style="388" bestFit="1" customWidth="1"/>
    <col min="12813" max="12813" width="13.42578125" style="388" customWidth="1"/>
    <col min="12814" max="12815" width="14.85546875" style="388" bestFit="1" customWidth="1"/>
    <col min="12816" max="12816" width="13" style="388" customWidth="1"/>
    <col min="12817" max="12817" width="15.42578125" style="388" bestFit="1" customWidth="1"/>
    <col min="12818" max="13057" width="9.140625" style="388"/>
    <col min="13058" max="13058" width="6.85546875" style="388" customWidth="1"/>
    <col min="13059" max="13059" width="8.7109375" style="388" customWidth="1"/>
    <col min="13060" max="13060" width="16.7109375" style="388" customWidth="1"/>
    <col min="13061" max="13061" width="9.140625" style="388"/>
    <col min="13062" max="13062" width="10.7109375" style="388" customWidth="1"/>
    <col min="13063" max="13063" width="9.140625" style="388"/>
    <col min="13064" max="13064" width="9.85546875" style="388" customWidth="1"/>
    <col min="13065" max="13065" width="9.140625" style="388"/>
    <col min="13066" max="13067" width="14.85546875" style="388" bestFit="1" customWidth="1"/>
    <col min="13068" max="13068" width="13.42578125" style="388" bestFit="1" customWidth="1"/>
    <col min="13069" max="13069" width="13.42578125" style="388" customWidth="1"/>
    <col min="13070" max="13071" width="14.85546875" style="388" bestFit="1" customWidth="1"/>
    <col min="13072" max="13072" width="13" style="388" customWidth="1"/>
    <col min="13073" max="13073" width="15.42578125" style="388" bestFit="1" customWidth="1"/>
    <col min="13074" max="13313" width="9.140625" style="388"/>
    <col min="13314" max="13314" width="6.85546875" style="388" customWidth="1"/>
    <col min="13315" max="13315" width="8.7109375" style="388" customWidth="1"/>
    <col min="13316" max="13316" width="16.7109375" style="388" customWidth="1"/>
    <col min="13317" max="13317" width="9.140625" style="388"/>
    <col min="13318" max="13318" width="10.7109375" style="388" customWidth="1"/>
    <col min="13319" max="13319" width="9.140625" style="388"/>
    <col min="13320" max="13320" width="9.85546875" style="388" customWidth="1"/>
    <col min="13321" max="13321" width="9.140625" style="388"/>
    <col min="13322" max="13323" width="14.85546875" style="388" bestFit="1" customWidth="1"/>
    <col min="13324" max="13324" width="13.42578125" style="388" bestFit="1" customWidth="1"/>
    <col min="13325" max="13325" width="13.42578125" style="388" customWidth="1"/>
    <col min="13326" max="13327" width="14.85546875" style="388" bestFit="1" customWidth="1"/>
    <col min="13328" max="13328" width="13" style="388" customWidth="1"/>
    <col min="13329" max="13329" width="15.42578125" style="388" bestFit="1" customWidth="1"/>
    <col min="13330" max="13569" width="9.140625" style="388"/>
    <col min="13570" max="13570" width="6.85546875" style="388" customWidth="1"/>
    <col min="13571" max="13571" width="8.7109375" style="388" customWidth="1"/>
    <col min="13572" max="13572" width="16.7109375" style="388" customWidth="1"/>
    <col min="13573" max="13573" width="9.140625" style="388"/>
    <col min="13574" max="13574" width="10.7109375" style="388" customWidth="1"/>
    <col min="13575" max="13575" width="9.140625" style="388"/>
    <col min="13576" max="13576" width="9.85546875" style="388" customWidth="1"/>
    <col min="13577" max="13577" width="9.140625" style="388"/>
    <col min="13578" max="13579" width="14.85546875" style="388" bestFit="1" customWidth="1"/>
    <col min="13580" max="13580" width="13.42578125" style="388" bestFit="1" customWidth="1"/>
    <col min="13581" max="13581" width="13.42578125" style="388" customWidth="1"/>
    <col min="13582" max="13583" width="14.85546875" style="388" bestFit="1" customWidth="1"/>
    <col min="13584" max="13584" width="13" style="388" customWidth="1"/>
    <col min="13585" max="13585" width="15.42578125" style="388" bestFit="1" customWidth="1"/>
    <col min="13586" max="13825" width="9.140625" style="388"/>
    <col min="13826" max="13826" width="6.85546875" style="388" customWidth="1"/>
    <col min="13827" max="13827" width="8.7109375" style="388" customWidth="1"/>
    <col min="13828" max="13828" width="16.7109375" style="388" customWidth="1"/>
    <col min="13829" max="13829" width="9.140625" style="388"/>
    <col min="13830" max="13830" width="10.7109375" style="388" customWidth="1"/>
    <col min="13831" max="13831" width="9.140625" style="388"/>
    <col min="13832" max="13832" width="9.85546875" style="388" customWidth="1"/>
    <col min="13833" max="13833" width="9.140625" style="388"/>
    <col min="13834" max="13835" width="14.85546875" style="388" bestFit="1" customWidth="1"/>
    <col min="13836" max="13836" width="13.42578125" style="388" bestFit="1" customWidth="1"/>
    <col min="13837" max="13837" width="13.42578125" style="388" customWidth="1"/>
    <col min="13838" max="13839" width="14.85546875" style="388" bestFit="1" customWidth="1"/>
    <col min="13840" max="13840" width="13" style="388" customWidth="1"/>
    <col min="13841" max="13841" width="15.42578125" style="388" bestFit="1" customWidth="1"/>
    <col min="13842" max="14081" width="9.140625" style="388"/>
    <col min="14082" max="14082" width="6.85546875" style="388" customWidth="1"/>
    <col min="14083" max="14083" width="8.7109375" style="388" customWidth="1"/>
    <col min="14084" max="14084" width="16.7109375" style="388" customWidth="1"/>
    <col min="14085" max="14085" width="9.140625" style="388"/>
    <col min="14086" max="14086" width="10.7109375" style="388" customWidth="1"/>
    <col min="14087" max="14087" width="9.140625" style="388"/>
    <col min="14088" max="14088" width="9.85546875" style="388" customWidth="1"/>
    <col min="14089" max="14089" width="9.140625" style="388"/>
    <col min="14090" max="14091" width="14.85546875" style="388" bestFit="1" customWidth="1"/>
    <col min="14092" max="14092" width="13.42578125" style="388" bestFit="1" customWidth="1"/>
    <col min="14093" max="14093" width="13.42578125" style="388" customWidth="1"/>
    <col min="14094" max="14095" width="14.85546875" style="388" bestFit="1" customWidth="1"/>
    <col min="14096" max="14096" width="13" style="388" customWidth="1"/>
    <col min="14097" max="14097" width="15.42578125" style="388" bestFit="1" customWidth="1"/>
    <col min="14098" max="14337" width="9.140625" style="388"/>
    <col min="14338" max="14338" width="6.85546875" style="388" customWidth="1"/>
    <col min="14339" max="14339" width="8.7109375" style="388" customWidth="1"/>
    <col min="14340" max="14340" width="16.7109375" style="388" customWidth="1"/>
    <col min="14341" max="14341" width="9.140625" style="388"/>
    <col min="14342" max="14342" width="10.7109375" style="388" customWidth="1"/>
    <col min="14343" max="14343" width="9.140625" style="388"/>
    <col min="14344" max="14344" width="9.85546875" style="388" customWidth="1"/>
    <col min="14345" max="14345" width="9.140625" style="388"/>
    <col min="14346" max="14347" width="14.85546875" style="388" bestFit="1" customWidth="1"/>
    <col min="14348" max="14348" width="13.42578125" style="388" bestFit="1" customWidth="1"/>
    <col min="14349" max="14349" width="13.42578125" style="388" customWidth="1"/>
    <col min="14350" max="14351" width="14.85546875" style="388" bestFit="1" customWidth="1"/>
    <col min="14352" max="14352" width="13" style="388" customWidth="1"/>
    <col min="14353" max="14353" width="15.42578125" style="388" bestFit="1" customWidth="1"/>
    <col min="14354" max="14593" width="9.140625" style="388"/>
    <col min="14594" max="14594" width="6.85546875" style="388" customWidth="1"/>
    <col min="14595" max="14595" width="8.7109375" style="388" customWidth="1"/>
    <col min="14596" max="14596" width="16.7109375" style="388" customWidth="1"/>
    <col min="14597" max="14597" width="9.140625" style="388"/>
    <col min="14598" max="14598" width="10.7109375" style="388" customWidth="1"/>
    <col min="14599" max="14599" width="9.140625" style="388"/>
    <col min="14600" max="14600" width="9.85546875" style="388" customWidth="1"/>
    <col min="14601" max="14601" width="9.140625" style="388"/>
    <col min="14602" max="14603" width="14.85546875" style="388" bestFit="1" customWidth="1"/>
    <col min="14604" max="14604" width="13.42578125" style="388" bestFit="1" customWidth="1"/>
    <col min="14605" max="14605" width="13.42578125" style="388" customWidth="1"/>
    <col min="14606" max="14607" width="14.85546875" style="388" bestFit="1" customWidth="1"/>
    <col min="14608" max="14608" width="13" style="388" customWidth="1"/>
    <col min="14609" max="14609" width="15.42578125" style="388" bestFit="1" customWidth="1"/>
    <col min="14610" max="14849" width="9.140625" style="388"/>
    <col min="14850" max="14850" width="6.85546875" style="388" customWidth="1"/>
    <col min="14851" max="14851" width="8.7109375" style="388" customWidth="1"/>
    <col min="14852" max="14852" width="16.7109375" style="388" customWidth="1"/>
    <col min="14853" max="14853" width="9.140625" style="388"/>
    <col min="14854" max="14854" width="10.7109375" style="388" customWidth="1"/>
    <col min="14855" max="14855" width="9.140625" style="388"/>
    <col min="14856" max="14856" width="9.85546875" style="388" customWidth="1"/>
    <col min="14857" max="14857" width="9.140625" style="388"/>
    <col min="14858" max="14859" width="14.85546875" style="388" bestFit="1" customWidth="1"/>
    <col min="14860" max="14860" width="13.42578125" style="388" bestFit="1" customWidth="1"/>
    <col min="14861" max="14861" width="13.42578125" style="388" customWidth="1"/>
    <col min="14862" max="14863" width="14.85546875" style="388" bestFit="1" customWidth="1"/>
    <col min="14864" max="14864" width="13" style="388" customWidth="1"/>
    <col min="14865" max="14865" width="15.42578125" style="388" bestFit="1" customWidth="1"/>
    <col min="14866" max="15105" width="9.140625" style="388"/>
    <col min="15106" max="15106" width="6.85546875" style="388" customWidth="1"/>
    <col min="15107" max="15107" width="8.7109375" style="388" customWidth="1"/>
    <col min="15108" max="15108" width="16.7109375" style="388" customWidth="1"/>
    <col min="15109" max="15109" width="9.140625" style="388"/>
    <col min="15110" max="15110" width="10.7109375" style="388" customWidth="1"/>
    <col min="15111" max="15111" width="9.140625" style="388"/>
    <col min="15112" max="15112" width="9.85546875" style="388" customWidth="1"/>
    <col min="15113" max="15113" width="9.140625" style="388"/>
    <col min="15114" max="15115" width="14.85546875" style="388" bestFit="1" customWidth="1"/>
    <col min="15116" max="15116" width="13.42578125" style="388" bestFit="1" customWidth="1"/>
    <col min="15117" max="15117" width="13.42578125" style="388" customWidth="1"/>
    <col min="15118" max="15119" width="14.85546875" style="388" bestFit="1" customWidth="1"/>
    <col min="15120" max="15120" width="13" style="388" customWidth="1"/>
    <col min="15121" max="15121" width="15.42578125" style="388" bestFit="1" customWidth="1"/>
    <col min="15122" max="15361" width="9.140625" style="388"/>
    <col min="15362" max="15362" width="6.85546875" style="388" customWidth="1"/>
    <col min="15363" max="15363" width="8.7109375" style="388" customWidth="1"/>
    <col min="15364" max="15364" width="16.7109375" style="388" customWidth="1"/>
    <col min="15365" max="15365" width="9.140625" style="388"/>
    <col min="15366" max="15366" width="10.7109375" style="388" customWidth="1"/>
    <col min="15367" max="15367" width="9.140625" style="388"/>
    <col min="15368" max="15368" width="9.85546875" style="388" customWidth="1"/>
    <col min="15369" max="15369" width="9.140625" style="388"/>
    <col min="15370" max="15371" width="14.85546875" style="388" bestFit="1" customWidth="1"/>
    <col min="15372" max="15372" width="13.42578125" style="388" bestFit="1" customWidth="1"/>
    <col min="15373" max="15373" width="13.42578125" style="388" customWidth="1"/>
    <col min="15374" max="15375" width="14.85546875" style="388" bestFit="1" customWidth="1"/>
    <col min="15376" max="15376" width="13" style="388" customWidth="1"/>
    <col min="15377" max="15377" width="15.42578125" style="388" bestFit="1" customWidth="1"/>
    <col min="15378" max="15617" width="9.140625" style="388"/>
    <col min="15618" max="15618" width="6.85546875" style="388" customWidth="1"/>
    <col min="15619" max="15619" width="8.7109375" style="388" customWidth="1"/>
    <col min="15620" max="15620" width="16.7109375" style="388" customWidth="1"/>
    <col min="15621" max="15621" width="9.140625" style="388"/>
    <col min="15622" max="15622" width="10.7109375" style="388" customWidth="1"/>
    <col min="15623" max="15623" width="9.140625" style="388"/>
    <col min="15624" max="15624" width="9.85546875" style="388" customWidth="1"/>
    <col min="15625" max="15625" width="9.140625" style="388"/>
    <col min="15626" max="15627" width="14.85546875" style="388" bestFit="1" customWidth="1"/>
    <col min="15628" max="15628" width="13.42578125" style="388" bestFit="1" customWidth="1"/>
    <col min="15629" max="15629" width="13.42578125" style="388" customWidth="1"/>
    <col min="15630" max="15631" width="14.85546875" style="388" bestFit="1" customWidth="1"/>
    <col min="15632" max="15632" width="13" style="388" customWidth="1"/>
    <col min="15633" max="15633" width="15.42578125" style="388" bestFit="1" customWidth="1"/>
    <col min="15634" max="15873" width="9.140625" style="388"/>
    <col min="15874" max="15874" width="6.85546875" style="388" customWidth="1"/>
    <col min="15875" max="15875" width="8.7109375" style="388" customWidth="1"/>
    <col min="15876" max="15876" width="16.7109375" style="388" customWidth="1"/>
    <col min="15877" max="15877" width="9.140625" style="388"/>
    <col min="15878" max="15878" width="10.7109375" style="388" customWidth="1"/>
    <col min="15879" max="15879" width="9.140625" style="388"/>
    <col min="15880" max="15880" width="9.85546875" style="388" customWidth="1"/>
    <col min="15881" max="15881" width="9.140625" style="388"/>
    <col min="15882" max="15883" width="14.85546875" style="388" bestFit="1" customWidth="1"/>
    <col min="15884" max="15884" width="13.42578125" style="388" bestFit="1" customWidth="1"/>
    <col min="15885" max="15885" width="13.42578125" style="388" customWidth="1"/>
    <col min="15886" max="15887" width="14.85546875" style="388" bestFit="1" customWidth="1"/>
    <col min="15888" max="15888" width="13" style="388" customWidth="1"/>
    <col min="15889" max="15889" width="15.42578125" style="388" bestFit="1" customWidth="1"/>
    <col min="15890" max="16129" width="9.140625" style="388"/>
    <col min="16130" max="16130" width="6.85546875" style="388" customWidth="1"/>
    <col min="16131" max="16131" width="8.7109375" style="388" customWidth="1"/>
    <col min="16132" max="16132" width="16.7109375" style="388" customWidth="1"/>
    <col min="16133" max="16133" width="9.140625" style="388"/>
    <col min="16134" max="16134" width="10.7109375" style="388" customWidth="1"/>
    <col min="16135" max="16135" width="9.140625" style="388"/>
    <col min="16136" max="16136" width="9.85546875" style="388" customWidth="1"/>
    <col min="16137" max="16137" width="9.140625" style="388"/>
    <col min="16138" max="16139" width="14.85546875" style="388" bestFit="1" customWidth="1"/>
    <col min="16140" max="16140" width="13.42578125" style="388" bestFit="1" customWidth="1"/>
    <col min="16141" max="16141" width="13.42578125" style="388" customWidth="1"/>
    <col min="16142" max="16143" width="14.85546875" style="388" bestFit="1" customWidth="1"/>
    <col min="16144" max="16144" width="13" style="388" customWidth="1"/>
    <col min="16145" max="16145" width="15.42578125" style="388" bestFit="1" customWidth="1"/>
    <col min="16146" max="16384" width="9.140625" style="388"/>
  </cols>
  <sheetData>
    <row r="1" spans="1:17" ht="15" x14ac:dyDescent="0.25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1495">
        <v>20</v>
      </c>
    </row>
    <row r="2" spans="1:17" ht="15.75" x14ac:dyDescent="0.25">
      <c r="A2" s="1789" t="s">
        <v>648</v>
      </c>
      <c r="B2" s="1789"/>
      <c r="C2" s="1789"/>
      <c r="D2" s="1789"/>
      <c r="E2" s="1789"/>
      <c r="F2" s="1789"/>
      <c r="G2" s="1789"/>
      <c r="H2" s="1789"/>
      <c r="I2" s="1789"/>
      <c r="J2" s="1789"/>
      <c r="K2" s="1789"/>
      <c r="L2" s="1789"/>
      <c r="M2" s="1789"/>
      <c r="N2" s="1789"/>
      <c r="O2" s="1789"/>
    </row>
    <row r="3" spans="1:17" ht="15.75" x14ac:dyDescent="0.25">
      <c r="A3" s="1789" t="s">
        <v>1219</v>
      </c>
      <c r="B3" s="1789"/>
      <c r="C3" s="1789"/>
      <c r="D3" s="1789"/>
      <c r="E3" s="1789"/>
      <c r="F3" s="1789"/>
      <c r="G3" s="1789"/>
      <c r="H3" s="1789"/>
      <c r="I3" s="1789"/>
      <c r="J3" s="1789"/>
      <c r="K3" s="1789"/>
      <c r="L3" s="1789"/>
      <c r="M3" s="1789"/>
      <c r="N3" s="1789"/>
      <c r="O3" s="1789"/>
    </row>
    <row r="5" spans="1:17" ht="12.75" customHeight="1" x14ac:dyDescent="0.2">
      <c r="A5" s="1790" t="s">
        <v>609</v>
      </c>
      <c r="B5" s="1790" t="s">
        <v>113</v>
      </c>
      <c r="C5" s="1790" t="s">
        <v>132</v>
      </c>
      <c r="D5" s="1790" t="s">
        <v>114</v>
      </c>
      <c r="E5" s="1790" t="s">
        <v>115</v>
      </c>
      <c r="F5" s="1790"/>
      <c r="G5" s="1790" t="s">
        <v>681</v>
      </c>
      <c r="H5" s="1790"/>
      <c r="I5" s="1792" t="s">
        <v>116</v>
      </c>
      <c r="J5" s="1790" t="s">
        <v>117</v>
      </c>
      <c r="K5" s="1790" t="s">
        <v>682</v>
      </c>
      <c r="L5" s="1790" t="s">
        <v>427</v>
      </c>
      <c r="M5" s="1790" t="s">
        <v>118</v>
      </c>
      <c r="N5" s="1790" t="s">
        <v>119</v>
      </c>
      <c r="O5" s="1790" t="s">
        <v>683</v>
      </c>
    </row>
    <row r="6" spans="1:17" x14ac:dyDescent="0.2">
      <c r="A6" s="1790"/>
      <c r="B6" s="1790"/>
      <c r="C6" s="1790"/>
      <c r="D6" s="1790"/>
      <c r="E6" s="1790"/>
      <c r="F6" s="1790"/>
      <c r="G6" s="1790"/>
      <c r="H6" s="1790"/>
      <c r="I6" s="1792"/>
      <c r="J6" s="1790"/>
      <c r="K6" s="1790"/>
      <c r="L6" s="1790"/>
      <c r="M6" s="1790"/>
      <c r="N6" s="1790"/>
      <c r="O6" s="1790"/>
    </row>
    <row r="7" spans="1:17" ht="33" customHeight="1" thickBot="1" x14ac:dyDescent="0.25">
      <c r="A7" s="1791"/>
      <c r="B7" s="1791"/>
      <c r="C7" s="1791"/>
      <c r="D7" s="1791"/>
      <c r="E7" s="1791"/>
      <c r="F7" s="1791"/>
      <c r="G7" s="1791"/>
      <c r="H7" s="1791"/>
      <c r="I7" s="1793"/>
      <c r="J7" s="1791"/>
      <c r="K7" s="1791"/>
      <c r="L7" s="1791"/>
      <c r="M7" s="1794"/>
      <c r="N7" s="1791"/>
      <c r="O7" s="1791"/>
      <c r="Q7" s="935"/>
    </row>
    <row r="8" spans="1:17" ht="18.75" customHeight="1" thickTop="1" x14ac:dyDescent="0.2">
      <c r="A8" s="957">
        <v>1</v>
      </c>
      <c r="B8" s="1264" t="s">
        <v>133</v>
      </c>
      <c r="C8" s="1265" t="s">
        <v>120</v>
      </c>
      <c r="D8" s="1266" t="s">
        <v>121</v>
      </c>
      <c r="E8" s="1795">
        <f>SUM(J8:O8)</f>
        <v>37142131.659999996</v>
      </c>
      <c r="F8" s="1795"/>
      <c r="G8" s="1795">
        <f>E8-I8</f>
        <v>37142131.659999996</v>
      </c>
      <c r="H8" s="1795"/>
      <c r="I8" s="1267">
        <v>0</v>
      </c>
      <c r="J8" s="1261">
        <v>126190</v>
      </c>
      <c r="K8" s="1261">
        <v>642562.5</v>
      </c>
      <c r="L8" s="1261">
        <v>5238149.6399999997</v>
      </c>
      <c r="M8" s="1261">
        <v>0</v>
      </c>
      <c r="N8" s="1261">
        <v>24683588</v>
      </c>
      <c r="O8" s="1261">
        <v>6451641.5199999996</v>
      </c>
      <c r="P8" s="474"/>
      <c r="Q8" s="474"/>
    </row>
    <row r="9" spans="1:17" ht="28.5" customHeight="1" x14ac:dyDescent="0.2">
      <c r="A9" s="956">
        <v>2</v>
      </c>
      <c r="B9" s="1268" t="s">
        <v>136</v>
      </c>
      <c r="C9" s="1265" t="s">
        <v>120</v>
      </c>
      <c r="D9" s="1269" t="s">
        <v>123</v>
      </c>
      <c r="E9" s="1795">
        <f>SUM(J9:O9)</f>
        <v>21662615.59</v>
      </c>
      <c r="F9" s="1795"/>
      <c r="G9" s="1796">
        <f>E9-I9</f>
        <v>21662615.59</v>
      </c>
      <c r="H9" s="1796"/>
      <c r="I9" s="1270">
        <v>0</v>
      </c>
      <c r="J9" s="1262">
        <v>2546617.9900000002</v>
      </c>
      <c r="K9" s="1262">
        <v>125144</v>
      </c>
      <c r="L9" s="1262">
        <v>3540859.95</v>
      </c>
      <c r="M9" s="1262">
        <v>153188.84</v>
      </c>
      <c r="N9" s="1262">
        <v>812390</v>
      </c>
      <c r="O9" s="1262">
        <v>14484414.810000001</v>
      </c>
      <c r="Q9" s="474"/>
    </row>
    <row r="10" spans="1:17" ht="27.75" customHeight="1" x14ac:dyDescent="0.2">
      <c r="A10" s="957">
        <v>3</v>
      </c>
      <c r="B10" s="1268" t="s">
        <v>150</v>
      </c>
      <c r="C10" s="1265" t="s">
        <v>120</v>
      </c>
      <c r="D10" s="1269" t="s">
        <v>124</v>
      </c>
      <c r="E10" s="1796">
        <f t="shared" ref="E10:E18" si="0">SUM(J10:O10)</f>
        <v>4183742</v>
      </c>
      <c r="F10" s="1796"/>
      <c r="G10" s="1796">
        <f>E10-I10</f>
        <v>4183742</v>
      </c>
      <c r="H10" s="1796"/>
      <c r="I10" s="1270">
        <v>0</v>
      </c>
      <c r="J10" s="1262">
        <v>496100</v>
      </c>
      <c r="K10" s="1262">
        <v>112326.22</v>
      </c>
      <c r="L10" s="1262">
        <v>2067282.28</v>
      </c>
      <c r="M10" s="1262">
        <v>0</v>
      </c>
      <c r="N10" s="1262">
        <v>976389</v>
      </c>
      <c r="O10" s="1262">
        <v>531644.5</v>
      </c>
      <c r="Q10" s="474"/>
    </row>
    <row r="11" spans="1:17" ht="18.75" customHeight="1" x14ac:dyDescent="0.2">
      <c r="A11" s="957">
        <v>4</v>
      </c>
      <c r="B11" s="1268" t="s">
        <v>151</v>
      </c>
      <c r="C11" s="1265" t="s">
        <v>120</v>
      </c>
      <c r="D11" s="1269" t="s">
        <v>126</v>
      </c>
      <c r="E11" s="1796">
        <f t="shared" si="0"/>
        <v>18032163105.740002</v>
      </c>
      <c r="F11" s="1796"/>
      <c r="G11" s="1796">
        <f t="shared" ref="G11:G18" si="1">E11-I11</f>
        <v>18032163105.740002</v>
      </c>
      <c r="H11" s="1796"/>
      <c r="I11" s="1270">
        <v>0</v>
      </c>
      <c r="J11" s="1262">
        <v>1172788097.29</v>
      </c>
      <c r="K11" s="1262">
        <v>10742769698.309999</v>
      </c>
      <c r="L11" s="1262">
        <v>1846105376.6700001</v>
      </c>
      <c r="M11" s="1262">
        <v>15413239.619999999</v>
      </c>
      <c r="N11" s="1262">
        <v>262141968.94999999</v>
      </c>
      <c r="O11" s="1262">
        <v>3992944724.9000001</v>
      </c>
      <c r="Q11" s="474"/>
    </row>
    <row r="12" spans="1:17" ht="60" x14ac:dyDescent="0.2">
      <c r="A12" s="956">
        <v>5</v>
      </c>
      <c r="B12" s="1268" t="s">
        <v>152</v>
      </c>
      <c r="C12" s="1265" t="s">
        <v>120</v>
      </c>
      <c r="D12" s="1269" t="s">
        <v>389</v>
      </c>
      <c r="E12" s="1796">
        <f t="shared" si="0"/>
        <v>1275824469.1300001</v>
      </c>
      <c r="F12" s="1796"/>
      <c r="G12" s="1796">
        <f t="shared" si="1"/>
        <v>1275824469.1300001</v>
      </c>
      <c r="H12" s="1796"/>
      <c r="I12" s="1270">
        <v>0</v>
      </c>
      <c r="J12" s="1262">
        <v>111929060.43000001</v>
      </c>
      <c r="K12" s="1262">
        <v>10177635.26</v>
      </c>
      <c r="L12" s="1262">
        <v>196132453.75999999</v>
      </c>
      <c r="M12" s="1262">
        <v>992418</v>
      </c>
      <c r="N12" s="1262">
        <v>328358363.5</v>
      </c>
      <c r="O12" s="1262">
        <v>628234538.17999995</v>
      </c>
      <c r="Q12" s="474"/>
    </row>
    <row r="13" spans="1:17" ht="18.75" customHeight="1" x14ac:dyDescent="0.2">
      <c r="A13" s="957">
        <v>6</v>
      </c>
      <c r="B13" s="1271" t="s">
        <v>386</v>
      </c>
      <c r="C13" s="1265" t="s">
        <v>120</v>
      </c>
      <c r="D13" s="1269" t="s">
        <v>263</v>
      </c>
      <c r="E13" s="1796">
        <f t="shared" si="0"/>
        <v>0</v>
      </c>
      <c r="F13" s="1796"/>
      <c r="G13" s="1796">
        <f t="shared" si="1"/>
        <v>0</v>
      </c>
      <c r="H13" s="1796"/>
      <c r="I13" s="1270">
        <v>0</v>
      </c>
      <c r="J13" s="1262"/>
      <c r="K13" s="1262"/>
      <c r="L13" s="1262"/>
      <c r="M13" s="1262"/>
      <c r="N13" s="1262"/>
      <c r="O13" s="1262"/>
      <c r="Q13" s="474"/>
    </row>
    <row r="14" spans="1:17" ht="28.5" customHeight="1" x14ac:dyDescent="0.2">
      <c r="A14" s="957">
        <v>6</v>
      </c>
      <c r="B14" s="1268" t="s">
        <v>154</v>
      </c>
      <c r="C14" s="1265" t="s">
        <v>120</v>
      </c>
      <c r="D14" s="1269" t="s">
        <v>127</v>
      </c>
      <c r="E14" s="1796">
        <f>SUM(J14:O14)</f>
        <v>1020632703.8399999</v>
      </c>
      <c r="F14" s="1796"/>
      <c r="G14" s="1796">
        <f t="shared" si="1"/>
        <v>1020632703.8399999</v>
      </c>
      <c r="H14" s="1796"/>
      <c r="I14" s="1270">
        <v>0</v>
      </c>
      <c r="J14" s="1262">
        <v>174826117.34999999</v>
      </c>
      <c r="K14" s="1262">
        <v>4740995.1100000003</v>
      </c>
      <c r="L14" s="1262">
        <v>118745436.11</v>
      </c>
      <c r="M14" s="1262">
        <v>2882126.31</v>
      </c>
      <c r="N14" s="1262">
        <v>41451293.939999998</v>
      </c>
      <c r="O14" s="1262">
        <v>677986735.01999998</v>
      </c>
      <c r="Q14" s="474"/>
    </row>
    <row r="15" spans="1:17" ht="24" x14ac:dyDescent="0.2">
      <c r="A15" s="956">
        <v>7</v>
      </c>
      <c r="B15" s="1268" t="s">
        <v>387</v>
      </c>
      <c r="C15" s="1265" t="s">
        <v>120</v>
      </c>
      <c r="D15" s="1269" t="s">
        <v>128</v>
      </c>
      <c r="E15" s="1796">
        <f t="shared" si="0"/>
        <v>1657056.29</v>
      </c>
      <c r="F15" s="1796"/>
      <c r="G15" s="1796">
        <f t="shared" si="1"/>
        <v>1657056.29</v>
      </c>
      <c r="H15" s="1796"/>
      <c r="I15" s="1270">
        <v>0</v>
      </c>
      <c r="J15" s="1262">
        <v>0</v>
      </c>
      <c r="K15" s="1262">
        <v>40000</v>
      </c>
      <c r="L15" s="1262">
        <v>0</v>
      </c>
      <c r="M15" s="1262">
        <v>0</v>
      </c>
      <c r="N15" s="1262">
        <v>0</v>
      </c>
      <c r="O15" s="1262">
        <v>1617056.29</v>
      </c>
      <c r="Q15" s="474"/>
    </row>
    <row r="16" spans="1:17" ht="18.75" customHeight="1" x14ac:dyDescent="0.2">
      <c r="A16" s="957">
        <v>8</v>
      </c>
      <c r="B16" s="1268" t="s">
        <v>155</v>
      </c>
      <c r="C16" s="1265" t="s">
        <v>120</v>
      </c>
      <c r="D16" s="1269" t="s">
        <v>129</v>
      </c>
      <c r="E16" s="1796">
        <f t="shared" si="0"/>
        <v>1409581691.4799998</v>
      </c>
      <c r="F16" s="1796"/>
      <c r="G16" s="1796">
        <f t="shared" si="1"/>
        <v>1409581691.4799998</v>
      </c>
      <c r="H16" s="1796"/>
      <c r="I16" s="1270">
        <v>0</v>
      </c>
      <c r="J16" s="1262">
        <v>39988467.020000003</v>
      </c>
      <c r="K16" s="1262">
        <v>1124481991.97</v>
      </c>
      <c r="L16" s="1262">
        <v>39170504.329999998</v>
      </c>
      <c r="M16" s="1262">
        <v>73870</v>
      </c>
      <c r="N16" s="1262">
        <v>12517639.1</v>
      </c>
      <c r="O16" s="1262">
        <v>193349219.06</v>
      </c>
      <c r="Q16" s="474"/>
    </row>
    <row r="17" spans="1:17" ht="18.75" customHeight="1" x14ac:dyDescent="0.2">
      <c r="A17" s="957">
        <v>9</v>
      </c>
      <c r="B17" s="1268" t="s">
        <v>156</v>
      </c>
      <c r="C17" s="1265" t="s">
        <v>120</v>
      </c>
      <c r="D17" s="1269" t="s">
        <v>281</v>
      </c>
      <c r="E17" s="1796">
        <f>SUM(J17:O17)</f>
        <v>23534703.620000001</v>
      </c>
      <c r="F17" s="1796"/>
      <c r="G17" s="1796">
        <f>E17-I17</f>
        <v>23534703.620000001</v>
      </c>
      <c r="H17" s="1796"/>
      <c r="I17" s="1270">
        <v>0</v>
      </c>
      <c r="J17" s="1262">
        <v>172607</v>
      </c>
      <c r="K17" s="1262">
        <v>0</v>
      </c>
      <c r="L17" s="1262">
        <v>22865089.620000001</v>
      </c>
      <c r="M17" s="1262">
        <v>0</v>
      </c>
      <c r="N17" s="1262">
        <v>0</v>
      </c>
      <c r="O17" s="1262">
        <v>497007</v>
      </c>
      <c r="Q17" s="474"/>
    </row>
    <row r="18" spans="1:17" ht="36" hidden="1" x14ac:dyDescent="0.2">
      <c r="A18" s="956">
        <v>11</v>
      </c>
      <c r="B18" s="1268" t="s">
        <v>375</v>
      </c>
      <c r="C18" s="1265" t="s">
        <v>120</v>
      </c>
      <c r="D18" s="1269" t="s">
        <v>388</v>
      </c>
      <c r="E18" s="1796">
        <f t="shared" si="0"/>
        <v>0</v>
      </c>
      <c r="F18" s="1796"/>
      <c r="G18" s="1796">
        <f t="shared" si="1"/>
        <v>0</v>
      </c>
      <c r="H18" s="1796"/>
      <c r="I18" s="1262">
        <v>0</v>
      </c>
      <c r="J18" s="1262"/>
      <c r="K18" s="1262"/>
      <c r="L18" s="1262"/>
      <c r="M18" s="1262"/>
      <c r="N18" s="1262"/>
      <c r="O18" s="1262"/>
      <c r="Q18" s="474"/>
    </row>
    <row r="19" spans="1:17" s="415" customFormat="1" ht="21" customHeight="1" x14ac:dyDescent="0.2">
      <c r="A19" s="1797" t="s">
        <v>130</v>
      </c>
      <c r="B19" s="1797"/>
      <c r="C19" s="1797"/>
      <c r="D19" s="1797"/>
      <c r="E19" s="1798">
        <f>SUM(E8:E18)</f>
        <v>21826382219.350002</v>
      </c>
      <c r="F19" s="1798"/>
      <c r="G19" s="1798">
        <f>SUM(G8:G18)</f>
        <v>21826382219.350002</v>
      </c>
      <c r="H19" s="1798"/>
      <c r="I19" s="1272">
        <v>0</v>
      </c>
      <c r="J19" s="1263">
        <f t="shared" ref="J19:O19" si="2">SUM(J8:J18)</f>
        <v>1502873257.0799999</v>
      </c>
      <c r="K19" s="1263">
        <f t="shared" si="2"/>
        <v>11883090353.369999</v>
      </c>
      <c r="L19" s="1263">
        <f t="shared" si="2"/>
        <v>2233865152.3599997</v>
      </c>
      <c r="M19" s="1263">
        <f t="shared" si="2"/>
        <v>19514842.77</v>
      </c>
      <c r="N19" s="1263">
        <f t="shared" si="2"/>
        <v>670941632.49000013</v>
      </c>
      <c r="O19" s="1263">
        <f t="shared" si="2"/>
        <v>5516096981.2800007</v>
      </c>
      <c r="Q19" s="936"/>
    </row>
    <row r="22" spans="1:17" x14ac:dyDescent="0.2">
      <c r="L22" s="474"/>
    </row>
    <row r="25" spans="1:17" x14ac:dyDescent="0.2">
      <c r="I25" s="389"/>
    </row>
  </sheetData>
  <mergeCells count="40">
    <mergeCell ref="E17:F17"/>
    <mergeCell ref="G17:H17"/>
    <mergeCell ref="E18:F18"/>
    <mergeCell ref="G18:H18"/>
    <mergeCell ref="A19:D19"/>
    <mergeCell ref="E19:F19"/>
    <mergeCell ref="G19:H19"/>
    <mergeCell ref="E14:F14"/>
    <mergeCell ref="G14:H14"/>
    <mergeCell ref="E15:F15"/>
    <mergeCell ref="G15:H15"/>
    <mergeCell ref="E16:F16"/>
    <mergeCell ref="G16:H16"/>
    <mergeCell ref="E11:F11"/>
    <mergeCell ref="G11:H11"/>
    <mergeCell ref="E12:F12"/>
    <mergeCell ref="G12:H12"/>
    <mergeCell ref="E13:F13"/>
    <mergeCell ref="G13:H13"/>
    <mergeCell ref="E9:F9"/>
    <mergeCell ref="G9:H9"/>
    <mergeCell ref="E10:F10"/>
    <mergeCell ref="G10:H10"/>
    <mergeCell ref="E8:F8"/>
    <mergeCell ref="G8:H8"/>
    <mergeCell ref="A2:O2"/>
    <mergeCell ref="A3:O3"/>
    <mergeCell ref="A5:A7"/>
    <mergeCell ref="B5:B7"/>
    <mergeCell ref="C5:C7"/>
    <mergeCell ref="D5:D7"/>
    <mergeCell ref="E5:F7"/>
    <mergeCell ref="G5:H7"/>
    <mergeCell ref="I5:I7"/>
    <mergeCell ref="J5:J7"/>
    <mergeCell ref="K5:K7"/>
    <mergeCell ref="L5:L7"/>
    <mergeCell ref="M5:M7"/>
    <mergeCell ref="N5:N7"/>
    <mergeCell ref="O5:O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6" orientation="landscape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17A5-E85C-4444-A485-094C949BBDD0}">
  <sheetPr>
    <tabColor theme="6" tint="0.59999389629810485"/>
    <pageSetUpPr fitToPage="1"/>
  </sheetPr>
  <dimension ref="A1:S31"/>
  <sheetViews>
    <sheetView topLeftCell="A3" workbookViewId="0">
      <selection activeCell="Q19" sqref="Q19"/>
    </sheetView>
  </sheetViews>
  <sheetFormatPr defaultRowHeight="12.75" x14ac:dyDescent="0.2"/>
  <cols>
    <col min="1" max="1" width="4.7109375" style="388" customWidth="1"/>
    <col min="2" max="2" width="35.28515625" style="388" customWidth="1"/>
    <col min="3" max="3" width="12.28515625" style="388" customWidth="1"/>
    <col min="4" max="14" width="10.28515625" style="388" customWidth="1"/>
    <col min="15" max="15" width="13.85546875" style="388" bestFit="1" customWidth="1"/>
    <col min="16" max="16" width="12.5703125" style="388" bestFit="1" customWidth="1"/>
    <col min="17" max="19" width="10" style="388" bestFit="1" customWidth="1"/>
    <col min="20" max="251" width="9.140625" style="388"/>
    <col min="252" max="252" width="6.140625" style="388" customWidth="1"/>
    <col min="253" max="253" width="41.140625" style="388" customWidth="1"/>
    <col min="254" max="254" width="20.5703125" style="388" customWidth="1"/>
    <col min="255" max="259" width="10.28515625" style="388" bestFit="1" customWidth="1"/>
    <col min="260" max="260" width="12.28515625" style="388" bestFit="1" customWidth="1"/>
    <col min="261" max="261" width="11.42578125" style="388" customWidth="1"/>
    <col min="262" max="265" width="10.28515625" style="388" bestFit="1" customWidth="1"/>
    <col min="266" max="266" width="10" style="388" bestFit="1" customWidth="1"/>
    <col min="267" max="268" width="9.140625" style="388"/>
    <col min="269" max="269" width="10" style="388" customWidth="1"/>
    <col min="270" max="270" width="10.42578125" style="388" bestFit="1" customWidth="1"/>
    <col min="271" max="271" width="13.85546875" style="388" bestFit="1" customWidth="1"/>
    <col min="272" max="273" width="9.140625" style="388"/>
    <col min="274" max="274" width="9.5703125" style="388" bestFit="1" customWidth="1"/>
    <col min="275" max="507" width="9.140625" style="388"/>
    <col min="508" max="508" width="6.140625" style="388" customWidth="1"/>
    <col min="509" max="509" width="41.140625" style="388" customWidth="1"/>
    <col min="510" max="510" width="20.5703125" style="388" customWidth="1"/>
    <col min="511" max="515" width="10.28515625" style="388" bestFit="1" customWidth="1"/>
    <col min="516" max="516" width="12.28515625" style="388" bestFit="1" customWidth="1"/>
    <col min="517" max="517" width="11.42578125" style="388" customWidth="1"/>
    <col min="518" max="521" width="10.28515625" style="388" bestFit="1" customWidth="1"/>
    <col min="522" max="522" width="10" style="388" bestFit="1" customWidth="1"/>
    <col min="523" max="524" width="9.140625" style="388"/>
    <col min="525" max="525" width="10" style="388" customWidth="1"/>
    <col min="526" max="526" width="10.42578125" style="388" bestFit="1" customWidth="1"/>
    <col min="527" max="527" width="13.85546875" style="388" bestFit="1" customWidth="1"/>
    <col min="528" max="529" width="9.140625" style="388"/>
    <col min="530" max="530" width="9.5703125" style="388" bestFit="1" customWidth="1"/>
    <col min="531" max="763" width="9.140625" style="388"/>
    <col min="764" max="764" width="6.140625" style="388" customWidth="1"/>
    <col min="765" max="765" width="41.140625" style="388" customWidth="1"/>
    <col min="766" max="766" width="20.5703125" style="388" customWidth="1"/>
    <col min="767" max="771" width="10.28515625" style="388" bestFit="1" customWidth="1"/>
    <col min="772" max="772" width="12.28515625" style="388" bestFit="1" customWidth="1"/>
    <col min="773" max="773" width="11.42578125" style="388" customWidth="1"/>
    <col min="774" max="777" width="10.28515625" style="388" bestFit="1" customWidth="1"/>
    <col min="778" max="778" width="10" style="388" bestFit="1" customWidth="1"/>
    <col min="779" max="780" width="9.140625" style="388"/>
    <col min="781" max="781" width="10" style="388" customWidth="1"/>
    <col min="782" max="782" width="10.42578125" style="388" bestFit="1" customWidth="1"/>
    <col min="783" max="783" width="13.85546875" style="388" bestFit="1" customWidth="1"/>
    <col min="784" max="785" width="9.140625" style="388"/>
    <col min="786" max="786" width="9.5703125" style="388" bestFit="1" customWidth="1"/>
    <col min="787" max="1019" width="9.140625" style="388"/>
    <col min="1020" max="1020" width="6.140625" style="388" customWidth="1"/>
    <col min="1021" max="1021" width="41.140625" style="388" customWidth="1"/>
    <col min="1022" max="1022" width="20.5703125" style="388" customWidth="1"/>
    <col min="1023" max="1027" width="10.28515625" style="388" bestFit="1" customWidth="1"/>
    <col min="1028" max="1028" width="12.28515625" style="388" bestFit="1" customWidth="1"/>
    <col min="1029" max="1029" width="11.42578125" style="388" customWidth="1"/>
    <col min="1030" max="1033" width="10.28515625" style="388" bestFit="1" customWidth="1"/>
    <col min="1034" max="1034" width="10" style="388" bestFit="1" customWidth="1"/>
    <col min="1035" max="1036" width="9.140625" style="388"/>
    <col min="1037" max="1037" width="10" style="388" customWidth="1"/>
    <col min="1038" max="1038" width="10.42578125" style="388" bestFit="1" customWidth="1"/>
    <col min="1039" max="1039" width="13.85546875" style="388" bestFit="1" customWidth="1"/>
    <col min="1040" max="1041" width="9.140625" style="388"/>
    <col min="1042" max="1042" width="9.5703125" style="388" bestFit="1" customWidth="1"/>
    <col min="1043" max="1275" width="9.140625" style="388"/>
    <col min="1276" max="1276" width="6.140625" style="388" customWidth="1"/>
    <col min="1277" max="1277" width="41.140625" style="388" customWidth="1"/>
    <col min="1278" max="1278" width="20.5703125" style="388" customWidth="1"/>
    <col min="1279" max="1283" width="10.28515625" style="388" bestFit="1" customWidth="1"/>
    <col min="1284" max="1284" width="12.28515625" style="388" bestFit="1" customWidth="1"/>
    <col min="1285" max="1285" width="11.42578125" style="388" customWidth="1"/>
    <col min="1286" max="1289" width="10.28515625" style="388" bestFit="1" customWidth="1"/>
    <col min="1290" max="1290" width="10" style="388" bestFit="1" customWidth="1"/>
    <col min="1291" max="1292" width="9.140625" style="388"/>
    <col min="1293" max="1293" width="10" style="388" customWidth="1"/>
    <col min="1294" max="1294" width="10.42578125" style="388" bestFit="1" customWidth="1"/>
    <col min="1295" max="1295" width="13.85546875" style="388" bestFit="1" customWidth="1"/>
    <col min="1296" max="1297" width="9.140625" style="388"/>
    <col min="1298" max="1298" width="9.5703125" style="388" bestFit="1" customWidth="1"/>
    <col min="1299" max="1531" width="9.140625" style="388"/>
    <col min="1532" max="1532" width="6.140625" style="388" customWidth="1"/>
    <col min="1533" max="1533" width="41.140625" style="388" customWidth="1"/>
    <col min="1534" max="1534" width="20.5703125" style="388" customWidth="1"/>
    <col min="1535" max="1539" width="10.28515625" style="388" bestFit="1" customWidth="1"/>
    <col min="1540" max="1540" width="12.28515625" style="388" bestFit="1" customWidth="1"/>
    <col min="1541" max="1541" width="11.42578125" style="388" customWidth="1"/>
    <col min="1542" max="1545" width="10.28515625" style="388" bestFit="1" customWidth="1"/>
    <col min="1546" max="1546" width="10" style="388" bestFit="1" customWidth="1"/>
    <col min="1547" max="1548" width="9.140625" style="388"/>
    <col min="1549" max="1549" width="10" style="388" customWidth="1"/>
    <col min="1550" max="1550" width="10.42578125" style="388" bestFit="1" customWidth="1"/>
    <col min="1551" max="1551" width="13.85546875" style="388" bestFit="1" customWidth="1"/>
    <col min="1552" max="1553" width="9.140625" style="388"/>
    <col min="1554" max="1554" width="9.5703125" style="388" bestFit="1" customWidth="1"/>
    <col min="1555" max="1787" width="9.140625" style="388"/>
    <col min="1788" max="1788" width="6.140625" style="388" customWidth="1"/>
    <col min="1789" max="1789" width="41.140625" style="388" customWidth="1"/>
    <col min="1790" max="1790" width="20.5703125" style="388" customWidth="1"/>
    <col min="1791" max="1795" width="10.28515625" style="388" bestFit="1" customWidth="1"/>
    <col min="1796" max="1796" width="12.28515625" style="388" bestFit="1" customWidth="1"/>
    <col min="1797" max="1797" width="11.42578125" style="388" customWidth="1"/>
    <col min="1798" max="1801" width="10.28515625" style="388" bestFit="1" customWidth="1"/>
    <col min="1802" max="1802" width="10" style="388" bestFit="1" customWidth="1"/>
    <col min="1803" max="1804" width="9.140625" style="388"/>
    <col min="1805" max="1805" width="10" style="388" customWidth="1"/>
    <col min="1806" max="1806" width="10.42578125" style="388" bestFit="1" customWidth="1"/>
    <col min="1807" max="1807" width="13.85546875" style="388" bestFit="1" customWidth="1"/>
    <col min="1808" max="1809" width="9.140625" style="388"/>
    <col min="1810" max="1810" width="9.5703125" style="388" bestFit="1" customWidth="1"/>
    <col min="1811" max="2043" width="9.140625" style="388"/>
    <col min="2044" max="2044" width="6.140625" style="388" customWidth="1"/>
    <col min="2045" max="2045" width="41.140625" style="388" customWidth="1"/>
    <col min="2046" max="2046" width="20.5703125" style="388" customWidth="1"/>
    <col min="2047" max="2051" width="10.28515625" style="388" bestFit="1" customWidth="1"/>
    <col min="2052" max="2052" width="12.28515625" style="388" bestFit="1" customWidth="1"/>
    <col min="2053" max="2053" width="11.42578125" style="388" customWidth="1"/>
    <col min="2054" max="2057" width="10.28515625" style="388" bestFit="1" customWidth="1"/>
    <col min="2058" max="2058" width="10" style="388" bestFit="1" customWidth="1"/>
    <col min="2059" max="2060" width="9.140625" style="388"/>
    <col min="2061" max="2061" width="10" style="388" customWidth="1"/>
    <col min="2062" max="2062" width="10.42578125" style="388" bestFit="1" customWidth="1"/>
    <col min="2063" max="2063" width="13.85546875" style="388" bestFit="1" customWidth="1"/>
    <col min="2064" max="2065" width="9.140625" style="388"/>
    <col min="2066" max="2066" width="9.5703125" style="388" bestFit="1" customWidth="1"/>
    <col min="2067" max="2299" width="9.140625" style="388"/>
    <col min="2300" max="2300" width="6.140625" style="388" customWidth="1"/>
    <col min="2301" max="2301" width="41.140625" style="388" customWidth="1"/>
    <col min="2302" max="2302" width="20.5703125" style="388" customWidth="1"/>
    <col min="2303" max="2307" width="10.28515625" style="388" bestFit="1" customWidth="1"/>
    <col min="2308" max="2308" width="12.28515625" style="388" bestFit="1" customWidth="1"/>
    <col min="2309" max="2309" width="11.42578125" style="388" customWidth="1"/>
    <col min="2310" max="2313" width="10.28515625" style="388" bestFit="1" customWidth="1"/>
    <col min="2314" max="2314" width="10" style="388" bestFit="1" customWidth="1"/>
    <col min="2315" max="2316" width="9.140625" style="388"/>
    <col min="2317" max="2317" width="10" style="388" customWidth="1"/>
    <col min="2318" max="2318" width="10.42578125" style="388" bestFit="1" customWidth="1"/>
    <col min="2319" max="2319" width="13.85546875" style="388" bestFit="1" customWidth="1"/>
    <col min="2320" max="2321" width="9.140625" style="388"/>
    <col min="2322" max="2322" width="9.5703125" style="388" bestFit="1" customWidth="1"/>
    <col min="2323" max="2555" width="9.140625" style="388"/>
    <col min="2556" max="2556" width="6.140625" style="388" customWidth="1"/>
    <col min="2557" max="2557" width="41.140625" style="388" customWidth="1"/>
    <col min="2558" max="2558" width="20.5703125" style="388" customWidth="1"/>
    <col min="2559" max="2563" width="10.28515625" style="388" bestFit="1" customWidth="1"/>
    <col min="2564" max="2564" width="12.28515625" style="388" bestFit="1" customWidth="1"/>
    <col min="2565" max="2565" width="11.42578125" style="388" customWidth="1"/>
    <col min="2566" max="2569" width="10.28515625" style="388" bestFit="1" customWidth="1"/>
    <col min="2570" max="2570" width="10" style="388" bestFit="1" customWidth="1"/>
    <col min="2571" max="2572" width="9.140625" style="388"/>
    <col min="2573" max="2573" width="10" style="388" customWidth="1"/>
    <col min="2574" max="2574" width="10.42578125" style="388" bestFit="1" customWidth="1"/>
    <col min="2575" max="2575" width="13.85546875" style="388" bestFit="1" customWidth="1"/>
    <col min="2576" max="2577" width="9.140625" style="388"/>
    <col min="2578" max="2578" width="9.5703125" style="388" bestFit="1" customWidth="1"/>
    <col min="2579" max="2811" width="9.140625" style="388"/>
    <col min="2812" max="2812" width="6.140625" style="388" customWidth="1"/>
    <col min="2813" max="2813" width="41.140625" style="388" customWidth="1"/>
    <col min="2814" max="2814" width="20.5703125" style="388" customWidth="1"/>
    <col min="2815" max="2819" width="10.28515625" style="388" bestFit="1" customWidth="1"/>
    <col min="2820" max="2820" width="12.28515625" style="388" bestFit="1" customWidth="1"/>
    <col min="2821" max="2821" width="11.42578125" style="388" customWidth="1"/>
    <col min="2822" max="2825" width="10.28515625" style="388" bestFit="1" customWidth="1"/>
    <col min="2826" max="2826" width="10" style="388" bestFit="1" customWidth="1"/>
    <col min="2827" max="2828" width="9.140625" style="388"/>
    <col min="2829" max="2829" width="10" style="388" customWidth="1"/>
    <col min="2830" max="2830" width="10.42578125" style="388" bestFit="1" customWidth="1"/>
    <col min="2831" max="2831" width="13.85546875" style="388" bestFit="1" customWidth="1"/>
    <col min="2832" max="2833" width="9.140625" style="388"/>
    <col min="2834" max="2834" width="9.5703125" style="388" bestFit="1" customWidth="1"/>
    <col min="2835" max="3067" width="9.140625" style="388"/>
    <col min="3068" max="3068" width="6.140625" style="388" customWidth="1"/>
    <col min="3069" max="3069" width="41.140625" style="388" customWidth="1"/>
    <col min="3070" max="3070" width="20.5703125" style="388" customWidth="1"/>
    <col min="3071" max="3075" width="10.28515625" style="388" bestFit="1" customWidth="1"/>
    <col min="3076" max="3076" width="12.28515625" style="388" bestFit="1" customWidth="1"/>
    <col min="3077" max="3077" width="11.42578125" style="388" customWidth="1"/>
    <col min="3078" max="3081" width="10.28515625" style="388" bestFit="1" customWidth="1"/>
    <col min="3082" max="3082" width="10" style="388" bestFit="1" customWidth="1"/>
    <col min="3083" max="3084" width="9.140625" style="388"/>
    <col min="3085" max="3085" width="10" style="388" customWidth="1"/>
    <col min="3086" max="3086" width="10.42578125" style="388" bestFit="1" customWidth="1"/>
    <col min="3087" max="3087" width="13.85546875" style="388" bestFit="1" customWidth="1"/>
    <col min="3088" max="3089" width="9.140625" style="388"/>
    <col min="3090" max="3090" width="9.5703125" style="388" bestFit="1" customWidth="1"/>
    <col min="3091" max="3323" width="9.140625" style="388"/>
    <col min="3324" max="3324" width="6.140625" style="388" customWidth="1"/>
    <col min="3325" max="3325" width="41.140625" style="388" customWidth="1"/>
    <col min="3326" max="3326" width="20.5703125" style="388" customWidth="1"/>
    <col min="3327" max="3331" width="10.28515625" style="388" bestFit="1" customWidth="1"/>
    <col min="3332" max="3332" width="12.28515625" style="388" bestFit="1" customWidth="1"/>
    <col min="3333" max="3333" width="11.42578125" style="388" customWidth="1"/>
    <col min="3334" max="3337" width="10.28515625" style="388" bestFit="1" customWidth="1"/>
    <col min="3338" max="3338" width="10" style="388" bestFit="1" customWidth="1"/>
    <col min="3339" max="3340" width="9.140625" style="388"/>
    <col min="3341" max="3341" width="10" style="388" customWidth="1"/>
    <col min="3342" max="3342" width="10.42578125" style="388" bestFit="1" customWidth="1"/>
    <col min="3343" max="3343" width="13.85546875" style="388" bestFit="1" customWidth="1"/>
    <col min="3344" max="3345" width="9.140625" style="388"/>
    <col min="3346" max="3346" width="9.5703125" style="388" bestFit="1" customWidth="1"/>
    <col min="3347" max="3579" width="9.140625" style="388"/>
    <col min="3580" max="3580" width="6.140625" style="388" customWidth="1"/>
    <col min="3581" max="3581" width="41.140625" style="388" customWidth="1"/>
    <col min="3582" max="3582" width="20.5703125" style="388" customWidth="1"/>
    <col min="3583" max="3587" width="10.28515625" style="388" bestFit="1" customWidth="1"/>
    <col min="3588" max="3588" width="12.28515625" style="388" bestFit="1" customWidth="1"/>
    <col min="3589" max="3589" width="11.42578125" style="388" customWidth="1"/>
    <col min="3590" max="3593" width="10.28515625" style="388" bestFit="1" customWidth="1"/>
    <col min="3594" max="3594" width="10" style="388" bestFit="1" customWidth="1"/>
    <col min="3595" max="3596" width="9.140625" style="388"/>
    <col min="3597" max="3597" width="10" style="388" customWidth="1"/>
    <col min="3598" max="3598" width="10.42578125" style="388" bestFit="1" customWidth="1"/>
    <col min="3599" max="3599" width="13.85546875" style="388" bestFit="1" customWidth="1"/>
    <col min="3600" max="3601" width="9.140625" style="388"/>
    <col min="3602" max="3602" width="9.5703125" style="388" bestFit="1" customWidth="1"/>
    <col min="3603" max="3835" width="9.140625" style="388"/>
    <col min="3836" max="3836" width="6.140625" style="388" customWidth="1"/>
    <col min="3837" max="3837" width="41.140625" style="388" customWidth="1"/>
    <col min="3838" max="3838" width="20.5703125" style="388" customWidth="1"/>
    <col min="3839" max="3843" width="10.28515625" style="388" bestFit="1" customWidth="1"/>
    <col min="3844" max="3844" width="12.28515625" style="388" bestFit="1" customWidth="1"/>
    <col min="3845" max="3845" width="11.42578125" style="388" customWidth="1"/>
    <col min="3846" max="3849" width="10.28515625" style="388" bestFit="1" customWidth="1"/>
    <col min="3850" max="3850" width="10" style="388" bestFit="1" customWidth="1"/>
    <col min="3851" max="3852" width="9.140625" style="388"/>
    <col min="3853" max="3853" width="10" style="388" customWidth="1"/>
    <col min="3854" max="3854" width="10.42578125" style="388" bestFit="1" customWidth="1"/>
    <col min="3855" max="3855" width="13.85546875" style="388" bestFit="1" customWidth="1"/>
    <col min="3856" max="3857" width="9.140625" style="388"/>
    <col min="3858" max="3858" width="9.5703125" style="388" bestFit="1" customWidth="1"/>
    <col min="3859" max="4091" width="9.140625" style="388"/>
    <col min="4092" max="4092" width="6.140625" style="388" customWidth="1"/>
    <col min="4093" max="4093" width="41.140625" style="388" customWidth="1"/>
    <col min="4094" max="4094" width="20.5703125" style="388" customWidth="1"/>
    <col min="4095" max="4099" width="10.28515625" style="388" bestFit="1" customWidth="1"/>
    <col min="4100" max="4100" width="12.28515625" style="388" bestFit="1" customWidth="1"/>
    <col min="4101" max="4101" width="11.42578125" style="388" customWidth="1"/>
    <col min="4102" max="4105" width="10.28515625" style="388" bestFit="1" customWidth="1"/>
    <col min="4106" max="4106" width="10" style="388" bestFit="1" customWidth="1"/>
    <col min="4107" max="4108" width="9.140625" style="388"/>
    <col min="4109" max="4109" width="10" style="388" customWidth="1"/>
    <col min="4110" max="4110" width="10.42578125" style="388" bestFit="1" customWidth="1"/>
    <col min="4111" max="4111" width="13.85546875" style="388" bestFit="1" customWidth="1"/>
    <col min="4112" max="4113" width="9.140625" style="388"/>
    <col min="4114" max="4114" width="9.5703125" style="388" bestFit="1" customWidth="1"/>
    <col min="4115" max="4347" width="9.140625" style="388"/>
    <col min="4348" max="4348" width="6.140625" style="388" customWidth="1"/>
    <col min="4349" max="4349" width="41.140625" style="388" customWidth="1"/>
    <col min="4350" max="4350" width="20.5703125" style="388" customWidth="1"/>
    <col min="4351" max="4355" width="10.28515625" style="388" bestFit="1" customWidth="1"/>
    <col min="4356" max="4356" width="12.28515625" style="388" bestFit="1" customWidth="1"/>
    <col min="4357" max="4357" width="11.42578125" style="388" customWidth="1"/>
    <col min="4358" max="4361" width="10.28515625" style="388" bestFit="1" customWidth="1"/>
    <col min="4362" max="4362" width="10" style="388" bestFit="1" customWidth="1"/>
    <col min="4363" max="4364" width="9.140625" style="388"/>
    <col min="4365" max="4365" width="10" style="388" customWidth="1"/>
    <col min="4366" max="4366" width="10.42578125" style="388" bestFit="1" customWidth="1"/>
    <col min="4367" max="4367" width="13.85546875" style="388" bestFit="1" customWidth="1"/>
    <col min="4368" max="4369" width="9.140625" style="388"/>
    <col min="4370" max="4370" width="9.5703125" style="388" bestFit="1" customWidth="1"/>
    <col min="4371" max="4603" width="9.140625" style="388"/>
    <col min="4604" max="4604" width="6.140625" style="388" customWidth="1"/>
    <col min="4605" max="4605" width="41.140625" style="388" customWidth="1"/>
    <col min="4606" max="4606" width="20.5703125" style="388" customWidth="1"/>
    <col min="4607" max="4611" width="10.28515625" style="388" bestFit="1" customWidth="1"/>
    <col min="4612" max="4612" width="12.28515625" style="388" bestFit="1" customWidth="1"/>
    <col min="4613" max="4613" width="11.42578125" style="388" customWidth="1"/>
    <col min="4614" max="4617" width="10.28515625" style="388" bestFit="1" customWidth="1"/>
    <col min="4618" max="4618" width="10" style="388" bestFit="1" customWidth="1"/>
    <col min="4619" max="4620" width="9.140625" style="388"/>
    <col min="4621" max="4621" width="10" style="388" customWidth="1"/>
    <col min="4622" max="4622" width="10.42578125" style="388" bestFit="1" customWidth="1"/>
    <col min="4623" max="4623" width="13.85546875" style="388" bestFit="1" customWidth="1"/>
    <col min="4624" max="4625" width="9.140625" style="388"/>
    <col min="4626" max="4626" width="9.5703125" style="388" bestFit="1" customWidth="1"/>
    <col min="4627" max="4859" width="9.140625" style="388"/>
    <col min="4860" max="4860" width="6.140625" style="388" customWidth="1"/>
    <col min="4861" max="4861" width="41.140625" style="388" customWidth="1"/>
    <col min="4862" max="4862" width="20.5703125" style="388" customWidth="1"/>
    <col min="4863" max="4867" width="10.28515625" style="388" bestFit="1" customWidth="1"/>
    <col min="4868" max="4868" width="12.28515625" style="388" bestFit="1" customWidth="1"/>
    <col min="4869" max="4869" width="11.42578125" style="388" customWidth="1"/>
    <col min="4870" max="4873" width="10.28515625" style="388" bestFit="1" customWidth="1"/>
    <col min="4874" max="4874" width="10" style="388" bestFit="1" customWidth="1"/>
    <col min="4875" max="4876" width="9.140625" style="388"/>
    <col min="4877" max="4877" width="10" style="388" customWidth="1"/>
    <col min="4878" max="4878" width="10.42578125" style="388" bestFit="1" customWidth="1"/>
    <col min="4879" max="4879" width="13.85546875" style="388" bestFit="1" customWidth="1"/>
    <col min="4880" max="4881" width="9.140625" style="388"/>
    <col min="4882" max="4882" width="9.5703125" style="388" bestFit="1" customWidth="1"/>
    <col min="4883" max="5115" width="9.140625" style="388"/>
    <col min="5116" max="5116" width="6.140625" style="388" customWidth="1"/>
    <col min="5117" max="5117" width="41.140625" style="388" customWidth="1"/>
    <col min="5118" max="5118" width="20.5703125" style="388" customWidth="1"/>
    <col min="5119" max="5123" width="10.28515625" style="388" bestFit="1" customWidth="1"/>
    <col min="5124" max="5124" width="12.28515625" style="388" bestFit="1" customWidth="1"/>
    <col min="5125" max="5125" width="11.42578125" style="388" customWidth="1"/>
    <col min="5126" max="5129" width="10.28515625" style="388" bestFit="1" customWidth="1"/>
    <col min="5130" max="5130" width="10" style="388" bestFit="1" customWidth="1"/>
    <col min="5131" max="5132" width="9.140625" style="388"/>
    <col min="5133" max="5133" width="10" style="388" customWidth="1"/>
    <col min="5134" max="5134" width="10.42578125" style="388" bestFit="1" customWidth="1"/>
    <col min="5135" max="5135" width="13.85546875" style="388" bestFit="1" customWidth="1"/>
    <col min="5136" max="5137" width="9.140625" style="388"/>
    <col min="5138" max="5138" width="9.5703125" style="388" bestFit="1" customWidth="1"/>
    <col min="5139" max="5371" width="9.140625" style="388"/>
    <col min="5372" max="5372" width="6.140625" style="388" customWidth="1"/>
    <col min="5373" max="5373" width="41.140625" style="388" customWidth="1"/>
    <col min="5374" max="5374" width="20.5703125" style="388" customWidth="1"/>
    <col min="5375" max="5379" width="10.28515625" style="388" bestFit="1" customWidth="1"/>
    <col min="5380" max="5380" width="12.28515625" style="388" bestFit="1" customWidth="1"/>
    <col min="5381" max="5381" width="11.42578125" style="388" customWidth="1"/>
    <col min="5382" max="5385" width="10.28515625" style="388" bestFit="1" customWidth="1"/>
    <col min="5386" max="5386" width="10" style="388" bestFit="1" customWidth="1"/>
    <col min="5387" max="5388" width="9.140625" style="388"/>
    <col min="5389" max="5389" width="10" style="388" customWidth="1"/>
    <col min="5390" max="5390" width="10.42578125" style="388" bestFit="1" customWidth="1"/>
    <col min="5391" max="5391" width="13.85546875" style="388" bestFit="1" customWidth="1"/>
    <col min="5392" max="5393" width="9.140625" style="388"/>
    <col min="5394" max="5394" width="9.5703125" style="388" bestFit="1" customWidth="1"/>
    <col min="5395" max="5627" width="9.140625" style="388"/>
    <col min="5628" max="5628" width="6.140625" style="388" customWidth="1"/>
    <col min="5629" max="5629" width="41.140625" style="388" customWidth="1"/>
    <col min="5630" max="5630" width="20.5703125" style="388" customWidth="1"/>
    <col min="5631" max="5635" width="10.28515625" style="388" bestFit="1" customWidth="1"/>
    <col min="5636" max="5636" width="12.28515625" style="388" bestFit="1" customWidth="1"/>
    <col min="5637" max="5637" width="11.42578125" style="388" customWidth="1"/>
    <col min="5638" max="5641" width="10.28515625" style="388" bestFit="1" customWidth="1"/>
    <col min="5642" max="5642" width="10" style="388" bestFit="1" customWidth="1"/>
    <col min="5643" max="5644" width="9.140625" style="388"/>
    <col min="5645" max="5645" width="10" style="388" customWidth="1"/>
    <col min="5646" max="5646" width="10.42578125" style="388" bestFit="1" customWidth="1"/>
    <col min="5647" max="5647" width="13.85546875" style="388" bestFit="1" customWidth="1"/>
    <col min="5648" max="5649" width="9.140625" style="388"/>
    <col min="5650" max="5650" width="9.5703125" style="388" bestFit="1" customWidth="1"/>
    <col min="5651" max="5883" width="9.140625" style="388"/>
    <col min="5884" max="5884" width="6.140625" style="388" customWidth="1"/>
    <col min="5885" max="5885" width="41.140625" style="388" customWidth="1"/>
    <col min="5886" max="5886" width="20.5703125" style="388" customWidth="1"/>
    <col min="5887" max="5891" width="10.28515625" style="388" bestFit="1" customWidth="1"/>
    <col min="5892" max="5892" width="12.28515625" style="388" bestFit="1" customWidth="1"/>
    <col min="5893" max="5893" width="11.42578125" style="388" customWidth="1"/>
    <col min="5894" max="5897" width="10.28515625" style="388" bestFit="1" customWidth="1"/>
    <col min="5898" max="5898" width="10" style="388" bestFit="1" customWidth="1"/>
    <col min="5899" max="5900" width="9.140625" style="388"/>
    <col min="5901" max="5901" width="10" style="388" customWidth="1"/>
    <col min="5902" max="5902" width="10.42578125" style="388" bestFit="1" customWidth="1"/>
    <col min="5903" max="5903" width="13.85546875" style="388" bestFit="1" customWidth="1"/>
    <col min="5904" max="5905" width="9.140625" style="388"/>
    <col min="5906" max="5906" width="9.5703125" style="388" bestFit="1" customWidth="1"/>
    <col min="5907" max="6139" width="9.140625" style="388"/>
    <col min="6140" max="6140" width="6.140625" style="388" customWidth="1"/>
    <col min="6141" max="6141" width="41.140625" style="388" customWidth="1"/>
    <col min="6142" max="6142" width="20.5703125" style="388" customWidth="1"/>
    <col min="6143" max="6147" width="10.28515625" style="388" bestFit="1" customWidth="1"/>
    <col min="6148" max="6148" width="12.28515625" style="388" bestFit="1" customWidth="1"/>
    <col min="6149" max="6149" width="11.42578125" style="388" customWidth="1"/>
    <col min="6150" max="6153" width="10.28515625" style="388" bestFit="1" customWidth="1"/>
    <col min="6154" max="6154" width="10" style="388" bestFit="1" customWidth="1"/>
    <col min="6155" max="6156" width="9.140625" style="388"/>
    <col min="6157" max="6157" width="10" style="388" customWidth="1"/>
    <col min="6158" max="6158" width="10.42578125" style="388" bestFit="1" customWidth="1"/>
    <col min="6159" max="6159" width="13.85546875" style="388" bestFit="1" customWidth="1"/>
    <col min="6160" max="6161" width="9.140625" style="388"/>
    <col min="6162" max="6162" width="9.5703125" style="388" bestFit="1" customWidth="1"/>
    <col min="6163" max="6395" width="9.140625" style="388"/>
    <col min="6396" max="6396" width="6.140625" style="388" customWidth="1"/>
    <col min="6397" max="6397" width="41.140625" style="388" customWidth="1"/>
    <col min="6398" max="6398" width="20.5703125" style="388" customWidth="1"/>
    <col min="6399" max="6403" width="10.28515625" style="388" bestFit="1" customWidth="1"/>
    <col min="6404" max="6404" width="12.28515625" style="388" bestFit="1" customWidth="1"/>
    <col min="6405" max="6405" width="11.42578125" style="388" customWidth="1"/>
    <col min="6406" max="6409" width="10.28515625" style="388" bestFit="1" customWidth="1"/>
    <col min="6410" max="6410" width="10" style="388" bestFit="1" customWidth="1"/>
    <col min="6411" max="6412" width="9.140625" style="388"/>
    <col min="6413" max="6413" width="10" style="388" customWidth="1"/>
    <col min="6414" max="6414" width="10.42578125" style="388" bestFit="1" customWidth="1"/>
    <col min="6415" max="6415" width="13.85546875" style="388" bestFit="1" customWidth="1"/>
    <col min="6416" max="6417" width="9.140625" style="388"/>
    <col min="6418" max="6418" width="9.5703125" style="388" bestFit="1" customWidth="1"/>
    <col min="6419" max="6651" width="9.140625" style="388"/>
    <col min="6652" max="6652" width="6.140625" style="388" customWidth="1"/>
    <col min="6653" max="6653" width="41.140625" style="388" customWidth="1"/>
    <col min="6654" max="6654" width="20.5703125" style="388" customWidth="1"/>
    <col min="6655" max="6659" width="10.28515625" style="388" bestFit="1" customWidth="1"/>
    <col min="6660" max="6660" width="12.28515625" style="388" bestFit="1" customWidth="1"/>
    <col min="6661" max="6661" width="11.42578125" style="388" customWidth="1"/>
    <col min="6662" max="6665" width="10.28515625" style="388" bestFit="1" customWidth="1"/>
    <col min="6666" max="6666" width="10" style="388" bestFit="1" customWidth="1"/>
    <col min="6667" max="6668" width="9.140625" style="388"/>
    <col min="6669" max="6669" width="10" style="388" customWidth="1"/>
    <col min="6670" max="6670" width="10.42578125" style="388" bestFit="1" customWidth="1"/>
    <col min="6671" max="6671" width="13.85546875" style="388" bestFit="1" customWidth="1"/>
    <col min="6672" max="6673" width="9.140625" style="388"/>
    <col min="6674" max="6674" width="9.5703125" style="388" bestFit="1" customWidth="1"/>
    <col min="6675" max="6907" width="9.140625" style="388"/>
    <col min="6908" max="6908" width="6.140625" style="388" customWidth="1"/>
    <col min="6909" max="6909" width="41.140625" style="388" customWidth="1"/>
    <col min="6910" max="6910" width="20.5703125" style="388" customWidth="1"/>
    <col min="6911" max="6915" width="10.28515625" style="388" bestFit="1" customWidth="1"/>
    <col min="6916" max="6916" width="12.28515625" style="388" bestFit="1" customWidth="1"/>
    <col min="6917" max="6917" width="11.42578125" style="388" customWidth="1"/>
    <col min="6918" max="6921" width="10.28515625" style="388" bestFit="1" customWidth="1"/>
    <col min="6922" max="6922" width="10" style="388" bestFit="1" customWidth="1"/>
    <col min="6923" max="6924" width="9.140625" style="388"/>
    <col min="6925" max="6925" width="10" style="388" customWidth="1"/>
    <col min="6926" max="6926" width="10.42578125" style="388" bestFit="1" customWidth="1"/>
    <col min="6927" max="6927" width="13.85546875" style="388" bestFit="1" customWidth="1"/>
    <col min="6928" max="6929" width="9.140625" style="388"/>
    <col min="6930" max="6930" width="9.5703125" style="388" bestFit="1" customWidth="1"/>
    <col min="6931" max="7163" width="9.140625" style="388"/>
    <col min="7164" max="7164" width="6.140625" style="388" customWidth="1"/>
    <col min="7165" max="7165" width="41.140625" style="388" customWidth="1"/>
    <col min="7166" max="7166" width="20.5703125" style="388" customWidth="1"/>
    <col min="7167" max="7171" width="10.28515625" style="388" bestFit="1" customWidth="1"/>
    <col min="7172" max="7172" width="12.28515625" style="388" bestFit="1" customWidth="1"/>
    <col min="7173" max="7173" width="11.42578125" style="388" customWidth="1"/>
    <col min="7174" max="7177" width="10.28515625" style="388" bestFit="1" customWidth="1"/>
    <col min="7178" max="7178" width="10" style="388" bestFit="1" customWidth="1"/>
    <col min="7179" max="7180" width="9.140625" style="388"/>
    <col min="7181" max="7181" width="10" style="388" customWidth="1"/>
    <col min="7182" max="7182" width="10.42578125" style="388" bestFit="1" customWidth="1"/>
    <col min="7183" max="7183" width="13.85546875" style="388" bestFit="1" customWidth="1"/>
    <col min="7184" max="7185" width="9.140625" style="388"/>
    <col min="7186" max="7186" width="9.5703125" style="388" bestFit="1" customWidth="1"/>
    <col min="7187" max="7419" width="9.140625" style="388"/>
    <col min="7420" max="7420" width="6.140625" style="388" customWidth="1"/>
    <col min="7421" max="7421" width="41.140625" style="388" customWidth="1"/>
    <col min="7422" max="7422" width="20.5703125" style="388" customWidth="1"/>
    <col min="7423" max="7427" width="10.28515625" style="388" bestFit="1" customWidth="1"/>
    <col min="7428" max="7428" width="12.28515625" style="388" bestFit="1" customWidth="1"/>
    <col min="7429" max="7429" width="11.42578125" style="388" customWidth="1"/>
    <col min="7430" max="7433" width="10.28515625" style="388" bestFit="1" customWidth="1"/>
    <col min="7434" max="7434" width="10" style="388" bestFit="1" customWidth="1"/>
    <col min="7435" max="7436" width="9.140625" style="388"/>
    <col min="7437" max="7437" width="10" style="388" customWidth="1"/>
    <col min="7438" max="7438" width="10.42578125" style="388" bestFit="1" customWidth="1"/>
    <col min="7439" max="7439" width="13.85546875" style="388" bestFit="1" customWidth="1"/>
    <col min="7440" max="7441" width="9.140625" style="388"/>
    <col min="7442" max="7442" width="9.5703125" style="388" bestFit="1" customWidth="1"/>
    <col min="7443" max="7675" width="9.140625" style="388"/>
    <col min="7676" max="7676" width="6.140625" style="388" customWidth="1"/>
    <col min="7677" max="7677" width="41.140625" style="388" customWidth="1"/>
    <col min="7678" max="7678" width="20.5703125" style="388" customWidth="1"/>
    <col min="7679" max="7683" width="10.28515625" style="388" bestFit="1" customWidth="1"/>
    <col min="7684" max="7684" width="12.28515625" style="388" bestFit="1" customWidth="1"/>
    <col min="7685" max="7685" width="11.42578125" style="388" customWidth="1"/>
    <col min="7686" max="7689" width="10.28515625" style="388" bestFit="1" customWidth="1"/>
    <col min="7690" max="7690" width="10" style="388" bestFit="1" customWidth="1"/>
    <col min="7691" max="7692" width="9.140625" style="388"/>
    <col min="7693" max="7693" width="10" style="388" customWidth="1"/>
    <col min="7694" max="7694" width="10.42578125" style="388" bestFit="1" customWidth="1"/>
    <col min="7695" max="7695" width="13.85546875" style="388" bestFit="1" customWidth="1"/>
    <col min="7696" max="7697" width="9.140625" style="388"/>
    <col min="7698" max="7698" width="9.5703125" style="388" bestFit="1" customWidth="1"/>
    <col min="7699" max="7931" width="9.140625" style="388"/>
    <col min="7932" max="7932" width="6.140625" style="388" customWidth="1"/>
    <col min="7933" max="7933" width="41.140625" style="388" customWidth="1"/>
    <col min="7934" max="7934" width="20.5703125" style="388" customWidth="1"/>
    <col min="7935" max="7939" width="10.28515625" style="388" bestFit="1" customWidth="1"/>
    <col min="7940" max="7940" width="12.28515625" style="388" bestFit="1" customWidth="1"/>
    <col min="7941" max="7941" width="11.42578125" style="388" customWidth="1"/>
    <col min="7942" max="7945" width="10.28515625" style="388" bestFit="1" customWidth="1"/>
    <col min="7946" max="7946" width="10" style="388" bestFit="1" customWidth="1"/>
    <col min="7947" max="7948" width="9.140625" style="388"/>
    <col min="7949" max="7949" width="10" style="388" customWidth="1"/>
    <col min="7950" max="7950" width="10.42578125" style="388" bestFit="1" customWidth="1"/>
    <col min="7951" max="7951" width="13.85546875" style="388" bestFit="1" customWidth="1"/>
    <col min="7952" max="7953" width="9.140625" style="388"/>
    <col min="7954" max="7954" width="9.5703125" style="388" bestFit="1" customWidth="1"/>
    <col min="7955" max="8187" width="9.140625" style="388"/>
    <col min="8188" max="8188" width="6.140625" style="388" customWidth="1"/>
    <col min="8189" max="8189" width="41.140625" style="388" customWidth="1"/>
    <col min="8190" max="8190" width="20.5703125" style="388" customWidth="1"/>
    <col min="8191" max="8195" width="10.28515625" style="388" bestFit="1" customWidth="1"/>
    <col min="8196" max="8196" width="12.28515625" style="388" bestFit="1" customWidth="1"/>
    <col min="8197" max="8197" width="11.42578125" style="388" customWidth="1"/>
    <col min="8198" max="8201" width="10.28515625" style="388" bestFit="1" customWidth="1"/>
    <col min="8202" max="8202" width="10" style="388" bestFit="1" customWidth="1"/>
    <col min="8203" max="8204" width="9.140625" style="388"/>
    <col min="8205" max="8205" width="10" style="388" customWidth="1"/>
    <col min="8206" max="8206" width="10.42578125" style="388" bestFit="1" customWidth="1"/>
    <col min="8207" max="8207" width="13.85546875" style="388" bestFit="1" customWidth="1"/>
    <col min="8208" max="8209" width="9.140625" style="388"/>
    <col min="8210" max="8210" width="9.5703125" style="388" bestFit="1" customWidth="1"/>
    <col min="8211" max="8443" width="9.140625" style="388"/>
    <col min="8444" max="8444" width="6.140625" style="388" customWidth="1"/>
    <col min="8445" max="8445" width="41.140625" style="388" customWidth="1"/>
    <col min="8446" max="8446" width="20.5703125" style="388" customWidth="1"/>
    <col min="8447" max="8451" width="10.28515625" style="388" bestFit="1" customWidth="1"/>
    <col min="8452" max="8452" width="12.28515625" style="388" bestFit="1" customWidth="1"/>
    <col min="8453" max="8453" width="11.42578125" style="388" customWidth="1"/>
    <col min="8454" max="8457" width="10.28515625" style="388" bestFit="1" customWidth="1"/>
    <col min="8458" max="8458" width="10" style="388" bestFit="1" customWidth="1"/>
    <col min="8459" max="8460" width="9.140625" style="388"/>
    <col min="8461" max="8461" width="10" style="388" customWidth="1"/>
    <col min="8462" max="8462" width="10.42578125" style="388" bestFit="1" customWidth="1"/>
    <col min="8463" max="8463" width="13.85546875" style="388" bestFit="1" customWidth="1"/>
    <col min="8464" max="8465" width="9.140625" style="388"/>
    <col min="8466" max="8466" width="9.5703125" style="388" bestFit="1" customWidth="1"/>
    <col min="8467" max="8699" width="9.140625" style="388"/>
    <col min="8700" max="8700" width="6.140625" style="388" customWidth="1"/>
    <col min="8701" max="8701" width="41.140625" style="388" customWidth="1"/>
    <col min="8702" max="8702" width="20.5703125" style="388" customWidth="1"/>
    <col min="8703" max="8707" width="10.28515625" style="388" bestFit="1" customWidth="1"/>
    <col min="8708" max="8708" width="12.28515625" style="388" bestFit="1" customWidth="1"/>
    <col min="8709" max="8709" width="11.42578125" style="388" customWidth="1"/>
    <col min="8710" max="8713" width="10.28515625" style="388" bestFit="1" customWidth="1"/>
    <col min="8714" max="8714" width="10" style="388" bestFit="1" customWidth="1"/>
    <col min="8715" max="8716" width="9.140625" style="388"/>
    <col min="8717" max="8717" width="10" style="388" customWidth="1"/>
    <col min="8718" max="8718" width="10.42578125" style="388" bestFit="1" customWidth="1"/>
    <col min="8719" max="8719" width="13.85546875" style="388" bestFit="1" customWidth="1"/>
    <col min="8720" max="8721" width="9.140625" style="388"/>
    <col min="8722" max="8722" width="9.5703125" style="388" bestFit="1" customWidth="1"/>
    <col min="8723" max="8955" width="9.140625" style="388"/>
    <col min="8956" max="8956" width="6.140625" style="388" customWidth="1"/>
    <col min="8957" max="8957" width="41.140625" style="388" customWidth="1"/>
    <col min="8958" max="8958" width="20.5703125" style="388" customWidth="1"/>
    <col min="8959" max="8963" width="10.28515625" style="388" bestFit="1" customWidth="1"/>
    <col min="8964" max="8964" width="12.28515625" style="388" bestFit="1" customWidth="1"/>
    <col min="8965" max="8965" width="11.42578125" style="388" customWidth="1"/>
    <col min="8966" max="8969" width="10.28515625" style="388" bestFit="1" customWidth="1"/>
    <col min="8970" max="8970" width="10" style="388" bestFit="1" customWidth="1"/>
    <col min="8971" max="8972" width="9.140625" style="388"/>
    <col min="8973" max="8973" width="10" style="388" customWidth="1"/>
    <col min="8974" max="8974" width="10.42578125" style="388" bestFit="1" customWidth="1"/>
    <col min="8975" max="8975" width="13.85546875" style="388" bestFit="1" customWidth="1"/>
    <col min="8976" max="8977" width="9.140625" style="388"/>
    <col min="8978" max="8978" width="9.5703125" style="388" bestFit="1" customWidth="1"/>
    <col min="8979" max="9211" width="9.140625" style="388"/>
    <col min="9212" max="9212" width="6.140625" style="388" customWidth="1"/>
    <col min="9213" max="9213" width="41.140625" style="388" customWidth="1"/>
    <col min="9214" max="9214" width="20.5703125" style="388" customWidth="1"/>
    <col min="9215" max="9219" width="10.28515625" style="388" bestFit="1" customWidth="1"/>
    <col min="9220" max="9220" width="12.28515625" style="388" bestFit="1" customWidth="1"/>
    <col min="9221" max="9221" width="11.42578125" style="388" customWidth="1"/>
    <col min="9222" max="9225" width="10.28515625" style="388" bestFit="1" customWidth="1"/>
    <col min="9226" max="9226" width="10" style="388" bestFit="1" customWidth="1"/>
    <col min="9227" max="9228" width="9.140625" style="388"/>
    <col min="9229" max="9229" width="10" style="388" customWidth="1"/>
    <col min="9230" max="9230" width="10.42578125" style="388" bestFit="1" customWidth="1"/>
    <col min="9231" max="9231" width="13.85546875" style="388" bestFit="1" customWidth="1"/>
    <col min="9232" max="9233" width="9.140625" style="388"/>
    <col min="9234" max="9234" width="9.5703125" style="388" bestFit="1" customWidth="1"/>
    <col min="9235" max="9467" width="9.140625" style="388"/>
    <col min="9468" max="9468" width="6.140625" style="388" customWidth="1"/>
    <col min="9469" max="9469" width="41.140625" style="388" customWidth="1"/>
    <col min="9470" max="9470" width="20.5703125" style="388" customWidth="1"/>
    <col min="9471" max="9475" width="10.28515625" style="388" bestFit="1" customWidth="1"/>
    <col min="9476" max="9476" width="12.28515625" style="388" bestFit="1" customWidth="1"/>
    <col min="9477" max="9477" width="11.42578125" style="388" customWidth="1"/>
    <col min="9478" max="9481" width="10.28515625" style="388" bestFit="1" customWidth="1"/>
    <col min="9482" max="9482" width="10" style="388" bestFit="1" customWidth="1"/>
    <col min="9483" max="9484" width="9.140625" style="388"/>
    <col min="9485" max="9485" width="10" style="388" customWidth="1"/>
    <col min="9486" max="9486" width="10.42578125" style="388" bestFit="1" customWidth="1"/>
    <col min="9487" max="9487" width="13.85546875" style="388" bestFit="1" customWidth="1"/>
    <col min="9488" max="9489" width="9.140625" style="388"/>
    <col min="9490" max="9490" width="9.5703125" style="388" bestFit="1" customWidth="1"/>
    <col min="9491" max="9723" width="9.140625" style="388"/>
    <col min="9724" max="9724" width="6.140625" style="388" customWidth="1"/>
    <col min="9725" max="9725" width="41.140625" style="388" customWidth="1"/>
    <col min="9726" max="9726" width="20.5703125" style="388" customWidth="1"/>
    <col min="9727" max="9731" width="10.28515625" style="388" bestFit="1" customWidth="1"/>
    <col min="9732" max="9732" width="12.28515625" style="388" bestFit="1" customWidth="1"/>
    <col min="9733" max="9733" width="11.42578125" style="388" customWidth="1"/>
    <col min="9734" max="9737" width="10.28515625" style="388" bestFit="1" customWidth="1"/>
    <col min="9738" max="9738" width="10" style="388" bestFit="1" customWidth="1"/>
    <col min="9739" max="9740" width="9.140625" style="388"/>
    <col min="9741" max="9741" width="10" style="388" customWidth="1"/>
    <col min="9742" max="9742" width="10.42578125" style="388" bestFit="1" customWidth="1"/>
    <col min="9743" max="9743" width="13.85546875" style="388" bestFit="1" customWidth="1"/>
    <col min="9744" max="9745" width="9.140625" style="388"/>
    <col min="9746" max="9746" width="9.5703125" style="388" bestFit="1" customWidth="1"/>
    <col min="9747" max="9979" width="9.140625" style="388"/>
    <col min="9980" max="9980" width="6.140625" style="388" customWidth="1"/>
    <col min="9981" max="9981" width="41.140625" style="388" customWidth="1"/>
    <col min="9982" max="9982" width="20.5703125" style="388" customWidth="1"/>
    <col min="9983" max="9987" width="10.28515625" style="388" bestFit="1" customWidth="1"/>
    <col min="9988" max="9988" width="12.28515625" style="388" bestFit="1" customWidth="1"/>
    <col min="9989" max="9989" width="11.42578125" style="388" customWidth="1"/>
    <col min="9990" max="9993" width="10.28515625" style="388" bestFit="1" customWidth="1"/>
    <col min="9994" max="9994" width="10" style="388" bestFit="1" customWidth="1"/>
    <col min="9995" max="9996" width="9.140625" style="388"/>
    <col min="9997" max="9997" width="10" style="388" customWidth="1"/>
    <col min="9998" max="9998" width="10.42578125" style="388" bestFit="1" customWidth="1"/>
    <col min="9999" max="9999" width="13.85546875" style="388" bestFit="1" customWidth="1"/>
    <col min="10000" max="10001" width="9.140625" style="388"/>
    <col min="10002" max="10002" width="9.5703125" style="388" bestFit="1" customWidth="1"/>
    <col min="10003" max="10235" width="9.140625" style="388"/>
    <col min="10236" max="10236" width="6.140625" style="388" customWidth="1"/>
    <col min="10237" max="10237" width="41.140625" style="388" customWidth="1"/>
    <col min="10238" max="10238" width="20.5703125" style="388" customWidth="1"/>
    <col min="10239" max="10243" width="10.28515625" style="388" bestFit="1" customWidth="1"/>
    <col min="10244" max="10244" width="12.28515625" style="388" bestFit="1" customWidth="1"/>
    <col min="10245" max="10245" width="11.42578125" style="388" customWidth="1"/>
    <col min="10246" max="10249" width="10.28515625" style="388" bestFit="1" customWidth="1"/>
    <col min="10250" max="10250" width="10" style="388" bestFit="1" customWidth="1"/>
    <col min="10251" max="10252" width="9.140625" style="388"/>
    <col min="10253" max="10253" width="10" style="388" customWidth="1"/>
    <col min="10254" max="10254" width="10.42578125" style="388" bestFit="1" customWidth="1"/>
    <col min="10255" max="10255" width="13.85546875" style="388" bestFit="1" customWidth="1"/>
    <col min="10256" max="10257" width="9.140625" style="388"/>
    <col min="10258" max="10258" width="9.5703125" style="388" bestFit="1" customWidth="1"/>
    <col min="10259" max="10491" width="9.140625" style="388"/>
    <col min="10492" max="10492" width="6.140625" style="388" customWidth="1"/>
    <col min="10493" max="10493" width="41.140625" style="388" customWidth="1"/>
    <col min="10494" max="10494" width="20.5703125" style="388" customWidth="1"/>
    <col min="10495" max="10499" width="10.28515625" style="388" bestFit="1" customWidth="1"/>
    <col min="10500" max="10500" width="12.28515625" style="388" bestFit="1" customWidth="1"/>
    <col min="10501" max="10501" width="11.42578125" style="388" customWidth="1"/>
    <col min="10502" max="10505" width="10.28515625" style="388" bestFit="1" customWidth="1"/>
    <col min="10506" max="10506" width="10" style="388" bestFit="1" customWidth="1"/>
    <col min="10507" max="10508" width="9.140625" style="388"/>
    <col min="10509" max="10509" width="10" style="388" customWidth="1"/>
    <col min="10510" max="10510" width="10.42578125" style="388" bestFit="1" customWidth="1"/>
    <col min="10511" max="10511" width="13.85546875" style="388" bestFit="1" customWidth="1"/>
    <col min="10512" max="10513" width="9.140625" style="388"/>
    <col min="10514" max="10514" width="9.5703125" style="388" bestFit="1" customWidth="1"/>
    <col min="10515" max="10747" width="9.140625" style="388"/>
    <col min="10748" max="10748" width="6.140625" style="388" customWidth="1"/>
    <col min="10749" max="10749" width="41.140625" style="388" customWidth="1"/>
    <col min="10750" max="10750" width="20.5703125" style="388" customWidth="1"/>
    <col min="10751" max="10755" width="10.28515625" style="388" bestFit="1" customWidth="1"/>
    <col min="10756" max="10756" width="12.28515625" style="388" bestFit="1" customWidth="1"/>
    <col min="10757" max="10757" width="11.42578125" style="388" customWidth="1"/>
    <col min="10758" max="10761" width="10.28515625" style="388" bestFit="1" customWidth="1"/>
    <col min="10762" max="10762" width="10" style="388" bestFit="1" customWidth="1"/>
    <col min="10763" max="10764" width="9.140625" style="388"/>
    <col min="10765" max="10765" width="10" style="388" customWidth="1"/>
    <col min="10766" max="10766" width="10.42578125" style="388" bestFit="1" customWidth="1"/>
    <col min="10767" max="10767" width="13.85546875" style="388" bestFit="1" customWidth="1"/>
    <col min="10768" max="10769" width="9.140625" style="388"/>
    <col min="10770" max="10770" width="9.5703125" style="388" bestFit="1" customWidth="1"/>
    <col min="10771" max="11003" width="9.140625" style="388"/>
    <col min="11004" max="11004" width="6.140625" style="388" customWidth="1"/>
    <col min="11005" max="11005" width="41.140625" style="388" customWidth="1"/>
    <col min="11006" max="11006" width="20.5703125" style="388" customWidth="1"/>
    <col min="11007" max="11011" width="10.28515625" style="388" bestFit="1" customWidth="1"/>
    <col min="11012" max="11012" width="12.28515625" style="388" bestFit="1" customWidth="1"/>
    <col min="11013" max="11013" width="11.42578125" style="388" customWidth="1"/>
    <col min="11014" max="11017" width="10.28515625" style="388" bestFit="1" customWidth="1"/>
    <col min="11018" max="11018" width="10" style="388" bestFit="1" customWidth="1"/>
    <col min="11019" max="11020" width="9.140625" style="388"/>
    <col min="11021" max="11021" width="10" style="388" customWidth="1"/>
    <col min="11022" max="11022" width="10.42578125" style="388" bestFit="1" customWidth="1"/>
    <col min="11023" max="11023" width="13.85546875" style="388" bestFit="1" customWidth="1"/>
    <col min="11024" max="11025" width="9.140625" style="388"/>
    <col min="11026" max="11026" width="9.5703125" style="388" bestFit="1" customWidth="1"/>
    <col min="11027" max="11259" width="9.140625" style="388"/>
    <col min="11260" max="11260" width="6.140625" style="388" customWidth="1"/>
    <col min="11261" max="11261" width="41.140625" style="388" customWidth="1"/>
    <col min="11262" max="11262" width="20.5703125" style="388" customWidth="1"/>
    <col min="11263" max="11267" width="10.28515625" style="388" bestFit="1" customWidth="1"/>
    <col min="11268" max="11268" width="12.28515625" style="388" bestFit="1" customWidth="1"/>
    <col min="11269" max="11269" width="11.42578125" style="388" customWidth="1"/>
    <col min="11270" max="11273" width="10.28515625" style="388" bestFit="1" customWidth="1"/>
    <col min="11274" max="11274" width="10" style="388" bestFit="1" customWidth="1"/>
    <col min="11275" max="11276" width="9.140625" style="388"/>
    <col min="11277" max="11277" width="10" style="388" customWidth="1"/>
    <col min="11278" max="11278" width="10.42578125" style="388" bestFit="1" customWidth="1"/>
    <col min="11279" max="11279" width="13.85546875" style="388" bestFit="1" customWidth="1"/>
    <col min="11280" max="11281" width="9.140625" style="388"/>
    <col min="11282" max="11282" width="9.5703125" style="388" bestFit="1" customWidth="1"/>
    <col min="11283" max="11515" width="9.140625" style="388"/>
    <col min="11516" max="11516" width="6.140625" style="388" customWidth="1"/>
    <col min="11517" max="11517" width="41.140625" style="388" customWidth="1"/>
    <col min="11518" max="11518" width="20.5703125" style="388" customWidth="1"/>
    <col min="11519" max="11523" width="10.28515625" style="388" bestFit="1" customWidth="1"/>
    <col min="11524" max="11524" width="12.28515625" style="388" bestFit="1" customWidth="1"/>
    <col min="11525" max="11525" width="11.42578125" style="388" customWidth="1"/>
    <col min="11526" max="11529" width="10.28515625" style="388" bestFit="1" customWidth="1"/>
    <col min="11530" max="11530" width="10" style="388" bestFit="1" customWidth="1"/>
    <col min="11531" max="11532" width="9.140625" style="388"/>
    <col min="11533" max="11533" width="10" style="388" customWidth="1"/>
    <col min="11534" max="11534" width="10.42578125" style="388" bestFit="1" customWidth="1"/>
    <col min="11535" max="11535" width="13.85546875" style="388" bestFit="1" customWidth="1"/>
    <col min="11536" max="11537" width="9.140625" style="388"/>
    <col min="11538" max="11538" width="9.5703125" style="388" bestFit="1" customWidth="1"/>
    <col min="11539" max="11771" width="9.140625" style="388"/>
    <col min="11772" max="11772" width="6.140625" style="388" customWidth="1"/>
    <col min="11773" max="11773" width="41.140625" style="388" customWidth="1"/>
    <col min="11774" max="11774" width="20.5703125" style="388" customWidth="1"/>
    <col min="11775" max="11779" width="10.28515625" style="388" bestFit="1" customWidth="1"/>
    <col min="11780" max="11780" width="12.28515625" style="388" bestFit="1" customWidth="1"/>
    <col min="11781" max="11781" width="11.42578125" style="388" customWidth="1"/>
    <col min="11782" max="11785" width="10.28515625" style="388" bestFit="1" customWidth="1"/>
    <col min="11786" max="11786" width="10" style="388" bestFit="1" customWidth="1"/>
    <col min="11787" max="11788" width="9.140625" style="388"/>
    <col min="11789" max="11789" width="10" style="388" customWidth="1"/>
    <col min="11790" max="11790" width="10.42578125" style="388" bestFit="1" customWidth="1"/>
    <col min="11791" max="11791" width="13.85546875" style="388" bestFit="1" customWidth="1"/>
    <col min="11792" max="11793" width="9.140625" style="388"/>
    <col min="11794" max="11794" width="9.5703125" style="388" bestFit="1" customWidth="1"/>
    <col min="11795" max="12027" width="9.140625" style="388"/>
    <col min="12028" max="12028" width="6.140625" style="388" customWidth="1"/>
    <col min="12029" max="12029" width="41.140625" style="388" customWidth="1"/>
    <col min="12030" max="12030" width="20.5703125" style="388" customWidth="1"/>
    <col min="12031" max="12035" width="10.28515625" style="388" bestFit="1" customWidth="1"/>
    <col min="12036" max="12036" width="12.28515625" style="388" bestFit="1" customWidth="1"/>
    <col min="12037" max="12037" width="11.42578125" style="388" customWidth="1"/>
    <col min="12038" max="12041" width="10.28515625" style="388" bestFit="1" customWidth="1"/>
    <col min="12042" max="12042" width="10" style="388" bestFit="1" customWidth="1"/>
    <col min="12043" max="12044" width="9.140625" style="388"/>
    <col min="12045" max="12045" width="10" style="388" customWidth="1"/>
    <col min="12046" max="12046" width="10.42578125" style="388" bestFit="1" customWidth="1"/>
    <col min="12047" max="12047" width="13.85546875" style="388" bestFit="1" customWidth="1"/>
    <col min="12048" max="12049" width="9.140625" style="388"/>
    <col min="12050" max="12050" width="9.5703125" style="388" bestFit="1" customWidth="1"/>
    <col min="12051" max="12283" width="9.140625" style="388"/>
    <col min="12284" max="12284" width="6.140625" style="388" customWidth="1"/>
    <col min="12285" max="12285" width="41.140625" style="388" customWidth="1"/>
    <col min="12286" max="12286" width="20.5703125" style="388" customWidth="1"/>
    <col min="12287" max="12291" width="10.28515625" style="388" bestFit="1" customWidth="1"/>
    <col min="12292" max="12292" width="12.28515625" style="388" bestFit="1" customWidth="1"/>
    <col min="12293" max="12293" width="11.42578125" style="388" customWidth="1"/>
    <col min="12294" max="12297" width="10.28515625" style="388" bestFit="1" customWidth="1"/>
    <col min="12298" max="12298" width="10" style="388" bestFit="1" customWidth="1"/>
    <col min="12299" max="12300" width="9.140625" style="388"/>
    <col min="12301" max="12301" width="10" style="388" customWidth="1"/>
    <col min="12302" max="12302" width="10.42578125" style="388" bestFit="1" customWidth="1"/>
    <col min="12303" max="12303" width="13.85546875" style="388" bestFit="1" customWidth="1"/>
    <col min="12304" max="12305" width="9.140625" style="388"/>
    <col min="12306" max="12306" width="9.5703125" style="388" bestFit="1" customWidth="1"/>
    <col min="12307" max="12539" width="9.140625" style="388"/>
    <col min="12540" max="12540" width="6.140625" style="388" customWidth="1"/>
    <col min="12541" max="12541" width="41.140625" style="388" customWidth="1"/>
    <col min="12542" max="12542" width="20.5703125" style="388" customWidth="1"/>
    <col min="12543" max="12547" width="10.28515625" style="388" bestFit="1" customWidth="1"/>
    <col min="12548" max="12548" width="12.28515625" style="388" bestFit="1" customWidth="1"/>
    <col min="12549" max="12549" width="11.42578125" style="388" customWidth="1"/>
    <col min="12550" max="12553" width="10.28515625" style="388" bestFit="1" customWidth="1"/>
    <col min="12554" max="12554" width="10" style="388" bestFit="1" customWidth="1"/>
    <col min="12555" max="12556" width="9.140625" style="388"/>
    <col min="12557" max="12557" width="10" style="388" customWidth="1"/>
    <col min="12558" max="12558" width="10.42578125" style="388" bestFit="1" customWidth="1"/>
    <col min="12559" max="12559" width="13.85546875" style="388" bestFit="1" customWidth="1"/>
    <col min="12560" max="12561" width="9.140625" style="388"/>
    <col min="12562" max="12562" width="9.5703125" style="388" bestFit="1" customWidth="1"/>
    <col min="12563" max="12795" width="9.140625" style="388"/>
    <col min="12796" max="12796" width="6.140625" style="388" customWidth="1"/>
    <col min="12797" max="12797" width="41.140625" style="388" customWidth="1"/>
    <col min="12798" max="12798" width="20.5703125" style="388" customWidth="1"/>
    <col min="12799" max="12803" width="10.28515625" style="388" bestFit="1" customWidth="1"/>
    <col min="12804" max="12804" width="12.28515625" style="388" bestFit="1" customWidth="1"/>
    <col min="12805" max="12805" width="11.42578125" style="388" customWidth="1"/>
    <col min="12806" max="12809" width="10.28515625" style="388" bestFit="1" customWidth="1"/>
    <col min="12810" max="12810" width="10" style="388" bestFit="1" customWidth="1"/>
    <col min="12811" max="12812" width="9.140625" style="388"/>
    <col min="12813" max="12813" width="10" style="388" customWidth="1"/>
    <col min="12814" max="12814" width="10.42578125" style="388" bestFit="1" customWidth="1"/>
    <col min="12815" max="12815" width="13.85546875" style="388" bestFit="1" customWidth="1"/>
    <col min="12816" max="12817" width="9.140625" style="388"/>
    <col min="12818" max="12818" width="9.5703125" style="388" bestFit="1" customWidth="1"/>
    <col min="12819" max="13051" width="9.140625" style="388"/>
    <col min="13052" max="13052" width="6.140625" style="388" customWidth="1"/>
    <col min="13053" max="13053" width="41.140625" style="388" customWidth="1"/>
    <col min="13054" max="13054" width="20.5703125" style="388" customWidth="1"/>
    <col min="13055" max="13059" width="10.28515625" style="388" bestFit="1" customWidth="1"/>
    <col min="13060" max="13060" width="12.28515625" style="388" bestFit="1" customWidth="1"/>
    <col min="13061" max="13061" width="11.42578125" style="388" customWidth="1"/>
    <col min="13062" max="13065" width="10.28515625" style="388" bestFit="1" customWidth="1"/>
    <col min="13066" max="13066" width="10" style="388" bestFit="1" customWidth="1"/>
    <col min="13067" max="13068" width="9.140625" style="388"/>
    <col min="13069" max="13069" width="10" style="388" customWidth="1"/>
    <col min="13070" max="13070" width="10.42578125" style="388" bestFit="1" customWidth="1"/>
    <col min="13071" max="13071" width="13.85546875" style="388" bestFit="1" customWidth="1"/>
    <col min="13072" max="13073" width="9.140625" style="388"/>
    <col min="13074" max="13074" width="9.5703125" style="388" bestFit="1" customWidth="1"/>
    <col min="13075" max="13307" width="9.140625" style="388"/>
    <col min="13308" max="13308" width="6.140625" style="388" customWidth="1"/>
    <col min="13309" max="13309" width="41.140625" style="388" customWidth="1"/>
    <col min="13310" max="13310" width="20.5703125" style="388" customWidth="1"/>
    <col min="13311" max="13315" width="10.28515625" style="388" bestFit="1" customWidth="1"/>
    <col min="13316" max="13316" width="12.28515625" style="388" bestFit="1" customWidth="1"/>
    <col min="13317" max="13317" width="11.42578125" style="388" customWidth="1"/>
    <col min="13318" max="13321" width="10.28515625" style="388" bestFit="1" customWidth="1"/>
    <col min="13322" max="13322" width="10" style="388" bestFit="1" customWidth="1"/>
    <col min="13323" max="13324" width="9.140625" style="388"/>
    <col min="13325" max="13325" width="10" style="388" customWidth="1"/>
    <col min="13326" max="13326" width="10.42578125" style="388" bestFit="1" customWidth="1"/>
    <col min="13327" max="13327" width="13.85546875" style="388" bestFit="1" customWidth="1"/>
    <col min="13328" max="13329" width="9.140625" style="388"/>
    <col min="13330" max="13330" width="9.5703125" style="388" bestFit="1" customWidth="1"/>
    <col min="13331" max="13563" width="9.140625" style="388"/>
    <col min="13564" max="13564" width="6.140625" style="388" customWidth="1"/>
    <col min="13565" max="13565" width="41.140625" style="388" customWidth="1"/>
    <col min="13566" max="13566" width="20.5703125" style="388" customWidth="1"/>
    <col min="13567" max="13571" width="10.28515625" style="388" bestFit="1" customWidth="1"/>
    <col min="13572" max="13572" width="12.28515625" style="388" bestFit="1" customWidth="1"/>
    <col min="13573" max="13573" width="11.42578125" style="388" customWidth="1"/>
    <col min="13574" max="13577" width="10.28515625" style="388" bestFit="1" customWidth="1"/>
    <col min="13578" max="13578" width="10" style="388" bestFit="1" customWidth="1"/>
    <col min="13579" max="13580" width="9.140625" style="388"/>
    <col min="13581" max="13581" width="10" style="388" customWidth="1"/>
    <col min="13582" max="13582" width="10.42578125" style="388" bestFit="1" customWidth="1"/>
    <col min="13583" max="13583" width="13.85546875" style="388" bestFit="1" customWidth="1"/>
    <col min="13584" max="13585" width="9.140625" style="388"/>
    <col min="13586" max="13586" width="9.5703125" style="388" bestFit="1" customWidth="1"/>
    <col min="13587" max="13819" width="9.140625" style="388"/>
    <col min="13820" max="13820" width="6.140625" style="388" customWidth="1"/>
    <col min="13821" max="13821" width="41.140625" style="388" customWidth="1"/>
    <col min="13822" max="13822" width="20.5703125" style="388" customWidth="1"/>
    <col min="13823" max="13827" width="10.28515625" style="388" bestFit="1" customWidth="1"/>
    <col min="13828" max="13828" width="12.28515625" style="388" bestFit="1" customWidth="1"/>
    <col min="13829" max="13829" width="11.42578125" style="388" customWidth="1"/>
    <col min="13830" max="13833" width="10.28515625" style="388" bestFit="1" customWidth="1"/>
    <col min="13834" max="13834" width="10" style="388" bestFit="1" customWidth="1"/>
    <col min="13835" max="13836" width="9.140625" style="388"/>
    <col min="13837" max="13837" width="10" style="388" customWidth="1"/>
    <col min="13838" max="13838" width="10.42578125" style="388" bestFit="1" customWidth="1"/>
    <col min="13839" max="13839" width="13.85546875" style="388" bestFit="1" customWidth="1"/>
    <col min="13840" max="13841" width="9.140625" style="388"/>
    <col min="13842" max="13842" width="9.5703125" style="388" bestFit="1" customWidth="1"/>
    <col min="13843" max="14075" width="9.140625" style="388"/>
    <col min="14076" max="14076" width="6.140625" style="388" customWidth="1"/>
    <col min="14077" max="14077" width="41.140625" style="388" customWidth="1"/>
    <col min="14078" max="14078" width="20.5703125" style="388" customWidth="1"/>
    <col min="14079" max="14083" width="10.28515625" style="388" bestFit="1" customWidth="1"/>
    <col min="14084" max="14084" width="12.28515625" style="388" bestFit="1" customWidth="1"/>
    <col min="14085" max="14085" width="11.42578125" style="388" customWidth="1"/>
    <col min="14086" max="14089" width="10.28515625" style="388" bestFit="1" customWidth="1"/>
    <col min="14090" max="14090" width="10" style="388" bestFit="1" customWidth="1"/>
    <col min="14091" max="14092" width="9.140625" style="388"/>
    <col min="14093" max="14093" width="10" style="388" customWidth="1"/>
    <col min="14094" max="14094" width="10.42578125" style="388" bestFit="1" customWidth="1"/>
    <col min="14095" max="14095" width="13.85546875" style="388" bestFit="1" customWidth="1"/>
    <col min="14096" max="14097" width="9.140625" style="388"/>
    <col min="14098" max="14098" width="9.5703125" style="388" bestFit="1" customWidth="1"/>
    <col min="14099" max="14331" width="9.140625" style="388"/>
    <col min="14332" max="14332" width="6.140625" style="388" customWidth="1"/>
    <col min="14333" max="14333" width="41.140625" style="388" customWidth="1"/>
    <col min="14334" max="14334" width="20.5703125" style="388" customWidth="1"/>
    <col min="14335" max="14339" width="10.28515625" style="388" bestFit="1" customWidth="1"/>
    <col min="14340" max="14340" width="12.28515625" style="388" bestFit="1" customWidth="1"/>
    <col min="14341" max="14341" width="11.42578125" style="388" customWidth="1"/>
    <col min="14342" max="14345" width="10.28515625" style="388" bestFit="1" customWidth="1"/>
    <col min="14346" max="14346" width="10" style="388" bestFit="1" customWidth="1"/>
    <col min="14347" max="14348" width="9.140625" style="388"/>
    <col min="14349" max="14349" width="10" style="388" customWidth="1"/>
    <col min="14350" max="14350" width="10.42578125" style="388" bestFit="1" customWidth="1"/>
    <col min="14351" max="14351" width="13.85546875" style="388" bestFit="1" customWidth="1"/>
    <col min="14352" max="14353" width="9.140625" style="388"/>
    <col min="14354" max="14354" width="9.5703125" style="388" bestFit="1" customWidth="1"/>
    <col min="14355" max="14587" width="9.140625" style="388"/>
    <col min="14588" max="14588" width="6.140625" style="388" customWidth="1"/>
    <col min="14589" max="14589" width="41.140625" style="388" customWidth="1"/>
    <col min="14590" max="14590" width="20.5703125" style="388" customWidth="1"/>
    <col min="14591" max="14595" width="10.28515625" style="388" bestFit="1" customWidth="1"/>
    <col min="14596" max="14596" width="12.28515625" style="388" bestFit="1" customWidth="1"/>
    <col min="14597" max="14597" width="11.42578125" style="388" customWidth="1"/>
    <col min="14598" max="14601" width="10.28515625" style="388" bestFit="1" customWidth="1"/>
    <col min="14602" max="14602" width="10" style="388" bestFit="1" customWidth="1"/>
    <col min="14603" max="14604" width="9.140625" style="388"/>
    <col min="14605" max="14605" width="10" style="388" customWidth="1"/>
    <col min="14606" max="14606" width="10.42578125" style="388" bestFit="1" customWidth="1"/>
    <col min="14607" max="14607" width="13.85546875" style="388" bestFit="1" customWidth="1"/>
    <col min="14608" max="14609" width="9.140625" style="388"/>
    <col min="14610" max="14610" width="9.5703125" style="388" bestFit="1" customWidth="1"/>
    <col min="14611" max="14843" width="9.140625" style="388"/>
    <col min="14844" max="14844" width="6.140625" style="388" customWidth="1"/>
    <col min="14845" max="14845" width="41.140625" style="388" customWidth="1"/>
    <col min="14846" max="14846" width="20.5703125" style="388" customWidth="1"/>
    <col min="14847" max="14851" width="10.28515625" style="388" bestFit="1" customWidth="1"/>
    <col min="14852" max="14852" width="12.28515625" style="388" bestFit="1" customWidth="1"/>
    <col min="14853" max="14853" width="11.42578125" style="388" customWidth="1"/>
    <col min="14854" max="14857" width="10.28515625" style="388" bestFit="1" customWidth="1"/>
    <col min="14858" max="14858" width="10" style="388" bestFit="1" customWidth="1"/>
    <col min="14859" max="14860" width="9.140625" style="388"/>
    <col min="14861" max="14861" width="10" style="388" customWidth="1"/>
    <col min="14862" max="14862" width="10.42578125" style="388" bestFit="1" customWidth="1"/>
    <col min="14863" max="14863" width="13.85546875" style="388" bestFit="1" customWidth="1"/>
    <col min="14864" max="14865" width="9.140625" style="388"/>
    <col min="14866" max="14866" width="9.5703125" style="388" bestFit="1" customWidth="1"/>
    <col min="14867" max="15099" width="9.140625" style="388"/>
    <col min="15100" max="15100" width="6.140625" style="388" customWidth="1"/>
    <col min="15101" max="15101" width="41.140625" style="388" customWidth="1"/>
    <col min="15102" max="15102" width="20.5703125" style="388" customWidth="1"/>
    <col min="15103" max="15107" width="10.28515625" style="388" bestFit="1" customWidth="1"/>
    <col min="15108" max="15108" width="12.28515625" style="388" bestFit="1" customWidth="1"/>
    <col min="15109" max="15109" width="11.42578125" style="388" customWidth="1"/>
    <col min="15110" max="15113" width="10.28515625" style="388" bestFit="1" customWidth="1"/>
    <col min="15114" max="15114" width="10" style="388" bestFit="1" customWidth="1"/>
    <col min="15115" max="15116" width="9.140625" style="388"/>
    <col min="15117" max="15117" width="10" style="388" customWidth="1"/>
    <col min="15118" max="15118" width="10.42578125" style="388" bestFit="1" customWidth="1"/>
    <col min="15119" max="15119" width="13.85546875" style="388" bestFit="1" customWidth="1"/>
    <col min="15120" max="15121" width="9.140625" style="388"/>
    <col min="15122" max="15122" width="9.5703125" style="388" bestFit="1" customWidth="1"/>
    <col min="15123" max="15355" width="9.140625" style="388"/>
    <col min="15356" max="15356" width="6.140625" style="388" customWidth="1"/>
    <col min="15357" max="15357" width="41.140625" style="388" customWidth="1"/>
    <col min="15358" max="15358" width="20.5703125" style="388" customWidth="1"/>
    <col min="15359" max="15363" width="10.28515625" style="388" bestFit="1" customWidth="1"/>
    <col min="15364" max="15364" width="12.28515625" style="388" bestFit="1" customWidth="1"/>
    <col min="15365" max="15365" width="11.42578125" style="388" customWidth="1"/>
    <col min="15366" max="15369" width="10.28515625" style="388" bestFit="1" customWidth="1"/>
    <col min="15370" max="15370" width="10" style="388" bestFit="1" customWidth="1"/>
    <col min="15371" max="15372" width="9.140625" style="388"/>
    <col min="15373" max="15373" width="10" style="388" customWidth="1"/>
    <col min="15374" max="15374" width="10.42578125" style="388" bestFit="1" customWidth="1"/>
    <col min="15375" max="15375" width="13.85546875" style="388" bestFit="1" customWidth="1"/>
    <col min="15376" max="15377" width="9.140625" style="388"/>
    <col min="15378" max="15378" width="9.5703125" style="388" bestFit="1" customWidth="1"/>
    <col min="15379" max="15611" width="9.140625" style="388"/>
    <col min="15612" max="15612" width="6.140625" style="388" customWidth="1"/>
    <col min="15613" max="15613" width="41.140625" style="388" customWidth="1"/>
    <col min="15614" max="15614" width="20.5703125" style="388" customWidth="1"/>
    <col min="15615" max="15619" width="10.28515625" style="388" bestFit="1" customWidth="1"/>
    <col min="15620" max="15620" width="12.28515625" style="388" bestFit="1" customWidth="1"/>
    <col min="15621" max="15621" width="11.42578125" style="388" customWidth="1"/>
    <col min="15622" max="15625" width="10.28515625" style="388" bestFit="1" customWidth="1"/>
    <col min="15626" max="15626" width="10" style="388" bestFit="1" customWidth="1"/>
    <col min="15627" max="15628" width="9.140625" style="388"/>
    <col min="15629" max="15629" width="10" style="388" customWidth="1"/>
    <col min="15630" max="15630" width="10.42578125" style="388" bestFit="1" customWidth="1"/>
    <col min="15631" max="15631" width="13.85546875" style="388" bestFit="1" customWidth="1"/>
    <col min="15632" max="15633" width="9.140625" style="388"/>
    <col min="15634" max="15634" width="9.5703125" style="388" bestFit="1" customWidth="1"/>
    <col min="15635" max="15867" width="9.140625" style="388"/>
    <col min="15868" max="15868" width="6.140625" style="388" customWidth="1"/>
    <col min="15869" max="15869" width="41.140625" style="388" customWidth="1"/>
    <col min="15870" max="15870" width="20.5703125" style="388" customWidth="1"/>
    <col min="15871" max="15875" width="10.28515625" style="388" bestFit="1" customWidth="1"/>
    <col min="15876" max="15876" width="12.28515625" style="388" bestFit="1" customWidth="1"/>
    <col min="15877" max="15877" width="11.42578125" style="388" customWidth="1"/>
    <col min="15878" max="15881" width="10.28515625" style="388" bestFit="1" customWidth="1"/>
    <col min="15882" max="15882" width="10" style="388" bestFit="1" customWidth="1"/>
    <col min="15883" max="15884" width="9.140625" style="388"/>
    <col min="15885" max="15885" width="10" style="388" customWidth="1"/>
    <col min="15886" max="15886" width="10.42578125" style="388" bestFit="1" customWidth="1"/>
    <col min="15887" max="15887" width="13.85546875" style="388" bestFit="1" customWidth="1"/>
    <col min="15888" max="15889" width="9.140625" style="388"/>
    <col min="15890" max="15890" width="9.5703125" style="388" bestFit="1" customWidth="1"/>
    <col min="15891" max="16123" width="9.140625" style="388"/>
    <col min="16124" max="16124" width="6.140625" style="388" customWidth="1"/>
    <col min="16125" max="16125" width="41.140625" style="388" customWidth="1"/>
    <col min="16126" max="16126" width="20.5703125" style="388" customWidth="1"/>
    <col min="16127" max="16131" width="10.28515625" style="388" bestFit="1" customWidth="1"/>
    <col min="16132" max="16132" width="12.28515625" style="388" bestFit="1" customWidth="1"/>
    <col min="16133" max="16133" width="11.42578125" style="388" customWidth="1"/>
    <col min="16134" max="16137" width="10.28515625" style="388" bestFit="1" customWidth="1"/>
    <col min="16138" max="16138" width="10" style="388" bestFit="1" customWidth="1"/>
    <col min="16139" max="16140" width="9.140625" style="388"/>
    <col min="16141" max="16141" width="10" style="388" customWidth="1"/>
    <col min="16142" max="16142" width="10.42578125" style="388" bestFit="1" customWidth="1"/>
    <col min="16143" max="16143" width="13.85546875" style="388" bestFit="1" customWidth="1"/>
    <col min="16144" max="16145" width="9.140625" style="388"/>
    <col min="16146" max="16146" width="9.5703125" style="388" bestFit="1" customWidth="1"/>
    <col min="16147" max="16384" width="9.140625" style="388"/>
  </cols>
  <sheetData>
    <row r="1" spans="1:19" ht="14.25" customHeight="1" x14ac:dyDescent="0.2">
      <c r="D1" s="1812"/>
      <c r="E1" s="1812"/>
      <c r="F1" s="410"/>
      <c r="H1" s="411"/>
      <c r="I1" s="411"/>
      <c r="J1" s="412"/>
      <c r="K1" s="412"/>
      <c r="L1" s="413"/>
      <c r="M1" s="413"/>
      <c r="N1" s="1197" t="s">
        <v>809</v>
      </c>
    </row>
    <row r="2" spans="1:19" ht="15.75" x14ac:dyDescent="0.25">
      <c r="A2" s="1813" t="s">
        <v>842</v>
      </c>
      <c r="B2" s="1813"/>
      <c r="C2" s="1813"/>
      <c r="D2" s="1813"/>
      <c r="E2" s="1813"/>
      <c r="F2" s="1813"/>
      <c r="G2" s="1813"/>
      <c r="H2" s="1813"/>
      <c r="I2" s="1813"/>
      <c r="J2" s="1813"/>
      <c r="K2" s="1813"/>
      <c r="L2" s="530"/>
      <c r="M2" s="415"/>
      <c r="N2" s="416"/>
      <c r="P2" s="938"/>
      <c r="Q2" s="939"/>
      <c r="R2" s="940"/>
      <c r="S2" s="941"/>
    </row>
    <row r="3" spans="1:19" ht="13.5" thickBot="1" x14ac:dyDescent="0.25">
      <c r="D3" s="417"/>
      <c r="E3" s="472"/>
      <c r="F3" s="472"/>
      <c r="H3" s="418"/>
      <c r="I3" s="419"/>
      <c r="J3" s="419"/>
      <c r="N3" s="417" t="s">
        <v>83</v>
      </c>
      <c r="P3" s="942"/>
      <c r="Q3" s="942"/>
      <c r="R3" s="943"/>
      <c r="S3" s="938"/>
    </row>
    <row r="4" spans="1:19" ht="48.75" customHeight="1" thickBot="1" x14ac:dyDescent="0.25">
      <c r="A4" s="1814" t="s">
        <v>142</v>
      </c>
      <c r="B4" s="1815"/>
      <c r="C4" s="1816"/>
      <c r="D4" s="475" t="s">
        <v>802</v>
      </c>
      <c r="E4" s="475" t="s">
        <v>804</v>
      </c>
      <c r="F4" s="475" t="s">
        <v>803</v>
      </c>
      <c r="G4" s="475" t="s">
        <v>805</v>
      </c>
      <c r="H4" s="475" t="s">
        <v>806</v>
      </c>
      <c r="I4" s="475" t="s">
        <v>807</v>
      </c>
      <c r="J4" s="475" t="s">
        <v>808</v>
      </c>
      <c r="K4" s="475" t="s">
        <v>2053</v>
      </c>
      <c r="L4" s="420" t="s">
        <v>739</v>
      </c>
      <c r="M4" s="420" t="s">
        <v>740</v>
      </c>
      <c r="N4" s="473" t="s">
        <v>741</v>
      </c>
    </row>
    <row r="5" spans="1:19" ht="17.25" customHeight="1" x14ac:dyDescent="0.2">
      <c r="A5" s="1817" t="s">
        <v>843</v>
      </c>
      <c r="B5" s="1818"/>
      <c r="C5" s="1819"/>
      <c r="D5" s="421">
        <v>2457211.35904</v>
      </c>
      <c r="E5" s="422">
        <v>2832630.9543900001</v>
      </c>
      <c r="F5" s="422">
        <v>3105783.8590000002</v>
      </c>
      <c r="G5" s="422">
        <v>2960700</v>
      </c>
      <c r="H5" s="422">
        <v>3619481.5073199999</v>
      </c>
      <c r="I5" s="422">
        <v>3419149.6344499998</v>
      </c>
      <c r="J5" s="422">
        <v>3853923.3084900002</v>
      </c>
      <c r="K5" s="422">
        <v>4424542.4852299998</v>
      </c>
      <c r="L5" s="422">
        <f>4350000+38360.43</f>
        <v>4388360.43</v>
      </c>
      <c r="M5" s="423">
        <v>4488920</v>
      </c>
      <c r="N5" s="424">
        <v>4622990</v>
      </c>
      <c r="O5" s="425"/>
    </row>
    <row r="6" spans="1:19" ht="13.5" thickBot="1" x14ac:dyDescent="0.25">
      <c r="A6" s="1820"/>
      <c r="B6" s="1821"/>
      <c r="C6" s="1822"/>
      <c r="D6" s="426"/>
      <c r="E6" s="427"/>
      <c r="F6" s="427"/>
      <c r="G6" s="428"/>
      <c r="H6" s="428"/>
      <c r="I6" s="428"/>
      <c r="J6" s="428"/>
      <c r="K6" s="428"/>
      <c r="L6" s="428"/>
      <c r="M6" s="428"/>
      <c r="N6" s="429"/>
      <c r="O6" s="425"/>
    </row>
    <row r="7" spans="1:19" ht="18" customHeight="1" x14ac:dyDescent="0.2">
      <c r="A7" s="1823" t="s">
        <v>838</v>
      </c>
      <c r="B7" s="1824"/>
      <c r="C7" s="1825"/>
      <c r="D7" s="1502">
        <f t="shared" ref="D7:N7" si="0">SUM(D9:D11)</f>
        <v>895154.41045000008</v>
      </c>
      <c r="E7" s="1502">
        <f t="shared" si="0"/>
        <v>748279.41045000008</v>
      </c>
      <c r="F7" s="1502">
        <f t="shared" si="0"/>
        <v>651404.41045000008</v>
      </c>
      <c r="G7" s="1502">
        <f t="shared" si="0"/>
        <v>504529.41045000002</v>
      </c>
      <c r="H7" s="1502">
        <f t="shared" si="0"/>
        <v>407654.41045000002</v>
      </c>
      <c r="I7" s="1502">
        <f t="shared" si="0"/>
        <v>310779.41045000002</v>
      </c>
      <c r="J7" s="1502">
        <f>SUM(J9:J11)</f>
        <v>234345.91045000002</v>
      </c>
      <c r="K7" s="1502">
        <f>SUM(K9:K11)</f>
        <v>0</v>
      </c>
      <c r="L7" s="1502">
        <f>SUM(L9:L11)</f>
        <v>306700</v>
      </c>
      <c r="M7" s="1502">
        <f t="shared" si="0"/>
        <v>779600</v>
      </c>
      <c r="N7" s="1503">
        <f t="shared" si="0"/>
        <v>1300000</v>
      </c>
    </row>
    <row r="8" spans="1:19" x14ac:dyDescent="0.2">
      <c r="A8" s="1809" t="s">
        <v>143</v>
      </c>
      <c r="B8" s="1810"/>
      <c r="C8" s="1811"/>
      <c r="D8" s="430"/>
      <c r="E8" s="431"/>
      <c r="F8" s="431"/>
      <c r="G8" s="432"/>
      <c r="H8" s="432"/>
      <c r="I8" s="432"/>
      <c r="J8" s="432"/>
      <c r="K8" s="432"/>
      <c r="L8" s="432"/>
      <c r="M8" s="432"/>
      <c r="N8" s="433"/>
    </row>
    <row r="9" spans="1:19" ht="17.25" customHeight="1" x14ac:dyDescent="0.2">
      <c r="A9" s="1801" t="s">
        <v>2061</v>
      </c>
      <c r="B9" s="1802"/>
      <c r="C9" s="1802"/>
      <c r="D9" s="434">
        <v>515595.87045000005</v>
      </c>
      <c r="E9" s="435">
        <f t="shared" ref="E9:K9" si="1">D9-E14</f>
        <v>468720.87045000005</v>
      </c>
      <c r="F9" s="435">
        <f t="shared" si="1"/>
        <v>421845.87045000005</v>
      </c>
      <c r="G9" s="436">
        <f t="shared" si="1"/>
        <v>374970.87045000005</v>
      </c>
      <c r="H9" s="436">
        <f t="shared" si="1"/>
        <v>328095.87045000005</v>
      </c>
      <c r="I9" s="436">
        <f t="shared" si="1"/>
        <v>281220.87045000005</v>
      </c>
      <c r="J9" s="436">
        <f t="shared" si="1"/>
        <v>234345.87045000005</v>
      </c>
      <c r="K9" s="436">
        <f t="shared" si="1"/>
        <v>0</v>
      </c>
      <c r="L9" s="436"/>
      <c r="M9" s="436"/>
      <c r="N9" s="445"/>
    </row>
    <row r="10" spans="1:19" ht="17.25" customHeight="1" x14ac:dyDescent="0.2">
      <c r="A10" s="1801" t="s">
        <v>2062</v>
      </c>
      <c r="B10" s="1802"/>
      <c r="C10" s="1802"/>
      <c r="D10" s="438">
        <v>379558.54</v>
      </c>
      <c r="E10" s="439">
        <f t="shared" ref="E10:J10" si="2">D10-E15</f>
        <v>279558.53999999998</v>
      </c>
      <c r="F10" s="439">
        <f t="shared" si="2"/>
        <v>229558.53999999998</v>
      </c>
      <c r="G10" s="439">
        <f t="shared" si="2"/>
        <v>129558.53999999998</v>
      </c>
      <c r="H10" s="439">
        <f t="shared" si="2"/>
        <v>79558.539999999979</v>
      </c>
      <c r="I10" s="439">
        <f t="shared" si="2"/>
        <v>29558.539999999979</v>
      </c>
      <c r="J10" s="439">
        <f t="shared" si="2"/>
        <v>3.9999999979045242E-2</v>
      </c>
      <c r="K10" s="439"/>
      <c r="L10" s="439"/>
      <c r="M10" s="440"/>
      <c r="N10" s="441"/>
    </row>
    <row r="11" spans="1:19" ht="17.25" customHeight="1" thickBot="1" x14ac:dyDescent="0.25">
      <c r="A11" s="1826" t="s">
        <v>743</v>
      </c>
      <c r="B11" s="1827"/>
      <c r="C11" s="1827"/>
      <c r="D11" s="508"/>
      <c r="E11" s="508"/>
      <c r="F11" s="508"/>
      <c r="G11" s="508"/>
      <c r="H11" s="508"/>
      <c r="I11" s="508"/>
      <c r="J11" s="509" t="s">
        <v>773</v>
      </c>
      <c r="K11" s="439">
        <v>0</v>
      </c>
      <c r="L11" s="506">
        <v>306700</v>
      </c>
      <c r="M11" s="506">
        <v>779600</v>
      </c>
      <c r="N11" s="507">
        <v>1300000</v>
      </c>
    </row>
    <row r="12" spans="1:19" ht="17.25" customHeight="1" x14ac:dyDescent="0.2">
      <c r="A12" s="1828" t="s">
        <v>144</v>
      </c>
      <c r="B12" s="1829"/>
      <c r="C12" s="1829"/>
      <c r="D12" s="1499">
        <f t="shared" ref="D12:N12" si="3">SUM(D14:D16)</f>
        <v>96875</v>
      </c>
      <c r="E12" s="1500">
        <f t="shared" si="3"/>
        <v>146875</v>
      </c>
      <c r="F12" s="1500">
        <f t="shared" si="3"/>
        <v>96875</v>
      </c>
      <c r="G12" s="1500">
        <f t="shared" si="3"/>
        <v>146875</v>
      </c>
      <c r="H12" s="1500">
        <f t="shared" si="3"/>
        <v>96875</v>
      </c>
      <c r="I12" s="1500">
        <f t="shared" si="3"/>
        <v>96875</v>
      </c>
      <c r="J12" s="1500">
        <f t="shared" si="3"/>
        <v>76433.5</v>
      </c>
      <c r="K12" s="1500">
        <f>SUM(K14:K16)</f>
        <v>234345.87044999999</v>
      </c>
      <c r="L12" s="1500">
        <f t="shared" si="3"/>
        <v>0</v>
      </c>
      <c r="M12" s="1500">
        <f t="shared" si="3"/>
        <v>0</v>
      </c>
      <c r="N12" s="1501">
        <f t="shared" si="3"/>
        <v>0</v>
      </c>
    </row>
    <row r="13" spans="1:19" x14ac:dyDescent="0.2">
      <c r="A13" s="1806" t="s">
        <v>143</v>
      </c>
      <c r="B13" s="1807"/>
      <c r="C13" s="1807"/>
      <c r="D13" s="430"/>
      <c r="E13" s="431"/>
      <c r="F13" s="431"/>
      <c r="G13" s="446"/>
      <c r="H13" s="446"/>
      <c r="I13" s="446"/>
      <c r="J13" s="446"/>
      <c r="K13" s="446"/>
      <c r="L13" s="446"/>
      <c r="M13" s="446"/>
      <c r="N13" s="447"/>
    </row>
    <row r="14" spans="1:19" ht="17.25" customHeight="1" x14ac:dyDescent="0.2">
      <c r="A14" s="1801" t="s">
        <v>2060</v>
      </c>
      <c r="B14" s="1802"/>
      <c r="C14" s="1802"/>
      <c r="D14" s="437">
        <v>46875</v>
      </c>
      <c r="E14" s="437">
        <v>46875</v>
      </c>
      <c r="F14" s="437">
        <v>46875</v>
      </c>
      <c r="G14" s="437">
        <v>46875</v>
      </c>
      <c r="H14" s="437">
        <v>46875</v>
      </c>
      <c r="I14" s="436">
        <v>46875</v>
      </c>
      <c r="J14" s="436">
        <v>46875</v>
      </c>
      <c r="K14" s="437">
        <f>46875+187470.87045</f>
        <v>234345.87044999999</v>
      </c>
      <c r="L14" s="437">
        <v>0</v>
      </c>
      <c r="M14" s="437"/>
      <c r="N14" s="444"/>
      <c r="O14" s="474"/>
      <c r="P14" s="944"/>
      <c r="R14" s="425"/>
    </row>
    <row r="15" spans="1:19" ht="24.75" customHeight="1" x14ac:dyDescent="0.2">
      <c r="A15" s="1801" t="s">
        <v>774</v>
      </c>
      <c r="B15" s="1802"/>
      <c r="C15" s="1802"/>
      <c r="D15" s="503">
        <v>50000</v>
      </c>
      <c r="E15" s="503">
        <f>50000+50000</f>
        <v>100000</v>
      </c>
      <c r="F15" s="503">
        <v>50000</v>
      </c>
      <c r="G15" s="437">
        <f>50000+50000</f>
        <v>100000</v>
      </c>
      <c r="H15" s="437">
        <v>50000</v>
      </c>
      <c r="I15" s="437">
        <v>50000</v>
      </c>
      <c r="J15" s="437">
        <v>29558.5</v>
      </c>
      <c r="K15" s="437">
        <v>0</v>
      </c>
      <c r="L15" s="437"/>
      <c r="M15" s="437"/>
      <c r="N15" s="444"/>
      <c r="O15" s="448"/>
      <c r="R15" s="425"/>
    </row>
    <row r="16" spans="1:19" ht="17.25" customHeight="1" thickBot="1" x14ac:dyDescent="0.25">
      <c r="A16" s="1799" t="s">
        <v>744</v>
      </c>
      <c r="B16" s="1800"/>
      <c r="C16" s="1800"/>
      <c r="D16" s="505"/>
      <c r="E16" s="505"/>
      <c r="F16" s="505"/>
      <c r="G16" s="505"/>
      <c r="H16" s="505"/>
      <c r="I16" s="505"/>
      <c r="J16" s="510"/>
      <c r="K16" s="506"/>
      <c r="L16" s="506"/>
      <c r="M16" s="506"/>
      <c r="N16" s="511"/>
      <c r="O16" s="448"/>
      <c r="R16" s="425"/>
    </row>
    <row r="17" spans="1:19" ht="17.25" customHeight="1" x14ac:dyDescent="0.2">
      <c r="A17" s="1803" t="s">
        <v>837</v>
      </c>
      <c r="B17" s="1804"/>
      <c r="C17" s="1805"/>
      <c r="D17" s="1499">
        <f t="shared" ref="D17:N17" si="4">SUM(D19:D21)</f>
        <v>12469.70131</v>
      </c>
      <c r="E17" s="1499">
        <f t="shared" si="4"/>
        <v>11208.22674</v>
      </c>
      <c r="F17" s="1499">
        <f t="shared" si="4"/>
        <v>9990.1668499999996</v>
      </c>
      <c r="G17" s="1499">
        <f t="shared" si="4"/>
        <v>5356.4194299999999</v>
      </c>
      <c r="H17" s="1499">
        <f t="shared" si="4"/>
        <v>8530.6460900000002</v>
      </c>
      <c r="I17" s="1499">
        <f t="shared" si="4"/>
        <v>7068.8052499999994</v>
      </c>
      <c r="J17" s="1499">
        <f t="shared" si="4"/>
        <v>1620.00216</v>
      </c>
      <c r="K17" s="1499">
        <f>SUM(K19:K21)</f>
        <v>1787.3848499999999</v>
      </c>
      <c r="L17" s="1499">
        <f t="shared" si="4"/>
        <v>18000</v>
      </c>
      <c r="M17" s="1499">
        <f t="shared" si="4"/>
        <v>29000</v>
      </c>
      <c r="N17" s="1501">
        <f t="shared" si="4"/>
        <v>39000</v>
      </c>
      <c r="O17" s="448"/>
      <c r="R17" s="425"/>
      <c r="S17" s="474"/>
    </row>
    <row r="18" spans="1:19" x14ac:dyDescent="0.2">
      <c r="A18" s="1806" t="s">
        <v>143</v>
      </c>
      <c r="B18" s="1807"/>
      <c r="C18" s="1807"/>
      <c r="D18" s="430"/>
      <c r="E18" s="431"/>
      <c r="F18" s="431"/>
      <c r="G18" s="446"/>
      <c r="H18" s="446"/>
      <c r="I18" s="446"/>
      <c r="J18" s="446"/>
      <c r="K18" s="446"/>
      <c r="L18" s="446"/>
      <c r="M18" s="446"/>
      <c r="N18" s="447"/>
      <c r="O18" s="448"/>
      <c r="R18" s="425"/>
    </row>
    <row r="19" spans="1:19" ht="17.25" customHeight="1" x14ac:dyDescent="0.2">
      <c r="A19" s="1801" t="s">
        <v>840</v>
      </c>
      <c r="B19" s="1802"/>
      <c r="C19" s="1802"/>
      <c r="D19" s="437">
        <v>9952.2489000000005</v>
      </c>
      <c r="E19" s="437">
        <v>9227.9086399999997</v>
      </c>
      <c r="F19" s="437">
        <v>8362.1835499999997</v>
      </c>
      <c r="G19" s="450">
        <v>2553.3980900000001</v>
      </c>
      <c r="H19" s="450">
        <v>5895.7748600000004</v>
      </c>
      <c r="I19" s="450">
        <v>6192.2352199999996</v>
      </c>
      <c r="J19" s="450">
        <v>1532.9290900000001</v>
      </c>
      <c r="K19" s="450">
        <v>1787.3848499999999</v>
      </c>
      <c r="L19" s="450">
        <v>0</v>
      </c>
      <c r="M19" s="450"/>
      <c r="N19" s="451"/>
      <c r="O19" s="448"/>
    </row>
    <row r="20" spans="1:19" ht="17.25" customHeight="1" x14ac:dyDescent="0.2">
      <c r="A20" s="1801" t="s">
        <v>839</v>
      </c>
      <c r="B20" s="1802"/>
      <c r="C20" s="1802"/>
      <c r="D20" s="437">
        <v>2517.4524099999999</v>
      </c>
      <c r="E20" s="437">
        <v>1980.3181</v>
      </c>
      <c r="F20" s="437">
        <v>1627.9833000000001</v>
      </c>
      <c r="G20" s="450">
        <v>2803.0213399999998</v>
      </c>
      <c r="H20" s="450">
        <v>2634.8712300000002</v>
      </c>
      <c r="I20" s="450">
        <v>876.57002999999997</v>
      </c>
      <c r="J20" s="450">
        <v>87.073070000000001</v>
      </c>
      <c r="K20" s="450">
        <v>0</v>
      </c>
      <c r="L20" s="452"/>
      <c r="M20" s="452"/>
      <c r="N20" s="451"/>
    </row>
    <row r="21" spans="1:19" ht="17.25" customHeight="1" thickBot="1" x14ac:dyDescent="0.25">
      <c r="A21" s="1799" t="s">
        <v>775</v>
      </c>
      <c r="B21" s="1800"/>
      <c r="C21" s="1800"/>
      <c r="D21" s="504"/>
      <c r="E21" s="504"/>
      <c r="F21" s="504"/>
      <c r="G21" s="505"/>
      <c r="H21" s="505"/>
      <c r="I21" s="505"/>
      <c r="J21" s="506"/>
      <c r="K21" s="1196">
        <v>0</v>
      </c>
      <c r="L21" s="506">
        <v>18000</v>
      </c>
      <c r="M21" s="506">
        <v>29000</v>
      </c>
      <c r="N21" s="507">
        <v>39000</v>
      </c>
      <c r="O21" s="448"/>
    </row>
    <row r="23" spans="1:19" x14ac:dyDescent="0.2">
      <c r="C23" s="390"/>
      <c r="D23" s="453"/>
      <c r="E23" s="454"/>
      <c r="F23" s="455"/>
      <c r="G23" s="456"/>
      <c r="H23" s="456"/>
      <c r="I23" s="456"/>
      <c r="J23" s="456"/>
      <c r="K23" s="457"/>
      <c r="L23" s="457"/>
      <c r="M23" s="457"/>
      <c r="N23" s="457"/>
    </row>
    <row r="24" spans="1:19" x14ac:dyDescent="0.2">
      <c r="B24" s="457" t="s">
        <v>2059</v>
      </c>
      <c r="C24" s="457"/>
      <c r="D24" s="458"/>
      <c r="K24" s="385"/>
      <c r="L24" s="385"/>
      <c r="M24" s="385"/>
      <c r="N24" s="385"/>
    </row>
    <row r="25" spans="1:19" s="460" customFormat="1" x14ac:dyDescent="0.2">
      <c r="B25" s="459"/>
      <c r="C25" s="386"/>
      <c r="J25" s="461"/>
      <c r="K25" s="462"/>
      <c r="L25" s="463"/>
    </row>
    <row r="26" spans="1:19" s="460" customFormat="1" x14ac:dyDescent="0.2">
      <c r="B26" s="457" t="s">
        <v>961</v>
      </c>
      <c r="C26" s="386"/>
      <c r="J26" s="461"/>
      <c r="K26" s="462"/>
      <c r="L26" s="463"/>
    </row>
    <row r="27" spans="1:19" x14ac:dyDescent="0.2">
      <c r="B27" s="457" t="s">
        <v>742</v>
      </c>
      <c r="C27" s="390"/>
      <c r="D27" s="390"/>
    </row>
    <row r="28" spans="1:19" x14ac:dyDescent="0.2">
      <c r="B28" s="388" t="s">
        <v>960</v>
      </c>
    </row>
    <row r="31" spans="1:19" x14ac:dyDescent="0.2">
      <c r="B31" s="1808"/>
      <c r="C31" s="1808"/>
      <c r="D31" s="1808"/>
      <c r="E31" s="1808"/>
      <c r="F31" s="1808"/>
    </row>
  </sheetData>
  <mergeCells count="21">
    <mergeCell ref="B31:F31"/>
    <mergeCell ref="A9:C9"/>
    <mergeCell ref="A8:C8"/>
    <mergeCell ref="D1:E1"/>
    <mergeCell ref="A2:K2"/>
    <mergeCell ref="A4:C4"/>
    <mergeCell ref="A5:C5"/>
    <mergeCell ref="A6:C6"/>
    <mergeCell ref="A7:C7"/>
    <mergeCell ref="A10:C10"/>
    <mergeCell ref="A11:C11"/>
    <mergeCell ref="A15:C15"/>
    <mergeCell ref="A14:C14"/>
    <mergeCell ref="A21:C21"/>
    <mergeCell ref="A12:C12"/>
    <mergeCell ref="A13:C13"/>
    <mergeCell ref="A16:C16"/>
    <mergeCell ref="A19:C19"/>
    <mergeCell ref="A20:C20"/>
    <mergeCell ref="A17:C17"/>
    <mergeCell ref="A18:C18"/>
  </mergeCells>
  <pageMargins left="0.7" right="0.7" top="0.78740157499999996" bottom="0.78740157499999996" header="0.3" footer="0.3"/>
  <pageSetup paperSize="9" scale="8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F56E7-ACFE-48D7-8BD7-E79D750E3712}">
  <sheetPr>
    <tabColor theme="6" tint="0.59999389629810485"/>
    <pageSetUpPr fitToPage="1"/>
  </sheetPr>
  <dimension ref="A1:L23"/>
  <sheetViews>
    <sheetView topLeftCell="A8" workbookViewId="0">
      <selection activeCell="I18" sqref="I18"/>
    </sheetView>
  </sheetViews>
  <sheetFormatPr defaultRowHeight="15" x14ac:dyDescent="0.25"/>
  <cols>
    <col min="1" max="1" width="32.5703125" style="464" customWidth="1"/>
    <col min="2" max="2" width="6" style="464" bestFit="1" customWidth="1"/>
    <col min="3" max="4" width="16.7109375" style="464" customWidth="1"/>
    <col min="5" max="5" width="15" style="464" customWidth="1"/>
    <col min="6" max="6" width="14.7109375" style="464" customWidth="1"/>
    <col min="7" max="7" width="9.140625" style="464" customWidth="1"/>
    <col min="8" max="8" width="15" style="464" bestFit="1" customWidth="1"/>
    <col min="9" max="9" width="21.140625" style="464" customWidth="1"/>
    <col min="10" max="10" width="11.85546875" style="464" customWidth="1"/>
    <col min="11" max="11" width="10" style="464" bestFit="1" customWidth="1"/>
    <col min="12" max="12" width="11.42578125" style="464" bestFit="1" customWidth="1"/>
    <col min="13" max="16384" width="9.140625" style="464"/>
  </cols>
  <sheetData>
    <row r="1" spans="1:12" x14ac:dyDescent="0.25">
      <c r="A1"/>
      <c r="B1"/>
      <c r="F1" s="1496" t="s">
        <v>1381</v>
      </c>
    </row>
    <row r="2" spans="1:12" x14ac:dyDescent="0.25">
      <c r="A2" s="253"/>
      <c r="B2" s="253"/>
      <c r="C2" s="476"/>
    </row>
    <row r="3" spans="1:12" ht="18.75" customHeight="1" x14ac:dyDescent="0.25">
      <c r="A3" s="1834" t="s">
        <v>899</v>
      </c>
      <c r="B3" s="1834"/>
      <c r="C3" s="1834"/>
      <c r="D3" s="1834"/>
      <c r="E3" s="1834"/>
      <c r="F3" s="1834"/>
    </row>
    <row r="4" spans="1:12" ht="15.75" thickBot="1" x14ac:dyDescent="0.3">
      <c r="A4" s="1273"/>
      <c r="B4" s="1273"/>
      <c r="C4" s="1273"/>
      <c r="D4" s="1273"/>
      <c r="E4" s="1273"/>
      <c r="F4" s="1273"/>
    </row>
    <row r="5" spans="1:12" s="465" customFormat="1" ht="24.75" thickBot="1" x14ac:dyDescent="0.3">
      <c r="A5" s="1274" t="s">
        <v>776</v>
      </c>
      <c r="B5" s="1275" t="s">
        <v>777</v>
      </c>
      <c r="C5" s="1276" t="s">
        <v>778</v>
      </c>
      <c r="D5" s="1276" t="s">
        <v>779</v>
      </c>
      <c r="E5" s="1276" t="s">
        <v>780</v>
      </c>
      <c r="F5" s="1277" t="s">
        <v>781</v>
      </c>
      <c r="H5" s="466"/>
    </row>
    <row r="6" spans="1:12" x14ac:dyDescent="0.25">
      <c r="A6" s="1278" t="s">
        <v>782</v>
      </c>
      <c r="B6" s="1279">
        <v>72.108999999999995</v>
      </c>
      <c r="C6" s="1280">
        <v>758368939</v>
      </c>
      <c r="D6" s="1280">
        <v>840003080</v>
      </c>
      <c r="E6" s="1281">
        <v>814363953</v>
      </c>
      <c r="F6" s="1282">
        <v>25639127</v>
      </c>
      <c r="G6" s="467"/>
    </row>
    <row r="7" spans="1:12" ht="24" customHeight="1" x14ac:dyDescent="0.25">
      <c r="A7" s="1283" t="s">
        <v>783</v>
      </c>
      <c r="B7" s="1284">
        <v>100</v>
      </c>
      <c r="C7" s="1285" t="s">
        <v>836</v>
      </c>
      <c r="D7" s="1285">
        <v>333737174</v>
      </c>
      <c r="E7" s="1286">
        <v>331737174</v>
      </c>
      <c r="F7" s="1287">
        <v>2000000</v>
      </c>
      <c r="G7" s="467"/>
    </row>
    <row r="8" spans="1:12" x14ac:dyDescent="0.25">
      <c r="A8" s="1283" t="s">
        <v>784</v>
      </c>
      <c r="B8" s="1284">
        <v>100</v>
      </c>
      <c r="C8" s="1288" t="s">
        <v>785</v>
      </c>
      <c r="D8" s="1285">
        <v>414109706.44999999</v>
      </c>
      <c r="E8" s="1286">
        <v>407109706.44999999</v>
      </c>
      <c r="F8" s="1287">
        <v>7000000</v>
      </c>
      <c r="G8" s="467"/>
    </row>
    <row r="9" spans="1:12" x14ac:dyDescent="0.25">
      <c r="A9" s="1283" t="s">
        <v>786</v>
      </c>
      <c r="B9" s="1284">
        <v>100</v>
      </c>
      <c r="C9" s="1504" t="s">
        <v>75</v>
      </c>
      <c r="D9" s="1289">
        <v>500000</v>
      </c>
      <c r="E9" s="1290" t="s">
        <v>75</v>
      </c>
      <c r="F9" s="1291">
        <v>500000</v>
      </c>
      <c r="G9" s="467"/>
    </row>
    <row r="10" spans="1:12" ht="24" x14ac:dyDescent="0.25">
      <c r="A10" s="1283" t="s">
        <v>810</v>
      </c>
      <c r="B10" s="1284">
        <v>100</v>
      </c>
      <c r="C10" s="1284" t="s">
        <v>75</v>
      </c>
      <c r="D10" s="1289">
        <v>100000</v>
      </c>
      <c r="E10" s="1290" t="s">
        <v>75</v>
      </c>
      <c r="F10" s="1291">
        <v>100000</v>
      </c>
      <c r="G10" s="467"/>
      <c r="L10" s="468"/>
    </row>
    <row r="11" spans="1:12" x14ac:dyDescent="0.25">
      <c r="A11" s="1283" t="s">
        <v>787</v>
      </c>
      <c r="B11" s="1284">
        <v>100</v>
      </c>
      <c r="C11" s="1292" t="s">
        <v>75</v>
      </c>
      <c r="D11" s="1285">
        <v>44001000</v>
      </c>
      <c r="E11" s="1293" t="s">
        <v>75</v>
      </c>
      <c r="F11" s="1287">
        <v>44001000</v>
      </c>
      <c r="G11" s="467"/>
    </row>
    <row r="12" spans="1:12" s="465" customFormat="1" ht="24" x14ac:dyDescent="0.25">
      <c r="A12" s="1294" t="s">
        <v>788</v>
      </c>
      <c r="B12" s="1292" t="s">
        <v>75</v>
      </c>
      <c r="C12" s="1292" t="s">
        <v>75</v>
      </c>
      <c r="D12" s="1285">
        <v>338888886</v>
      </c>
      <c r="E12" s="1293" t="s">
        <v>75</v>
      </c>
      <c r="F12" s="1287">
        <f>286111108+52777778</f>
        <v>338888886</v>
      </c>
      <c r="G12" s="469"/>
      <c r="I12" s="937"/>
    </row>
    <row r="13" spans="1:12" ht="24" x14ac:dyDescent="0.25">
      <c r="A13" s="1294" t="s">
        <v>789</v>
      </c>
      <c r="B13" s="1292" t="s">
        <v>75</v>
      </c>
      <c r="C13" s="1292" t="s">
        <v>75</v>
      </c>
      <c r="D13" s="1285">
        <v>247000000</v>
      </c>
      <c r="E13" s="1293" t="s">
        <v>75</v>
      </c>
      <c r="F13" s="1287">
        <v>247000000</v>
      </c>
      <c r="G13" s="467"/>
    </row>
    <row r="14" spans="1:12" ht="24.75" thickBot="1" x14ac:dyDescent="0.3">
      <c r="A14" s="1295" t="s">
        <v>790</v>
      </c>
      <c r="B14" s="1296" t="s">
        <v>75</v>
      </c>
      <c r="C14" s="1296" t="s">
        <v>75</v>
      </c>
      <c r="D14" s="1297">
        <v>127400000</v>
      </c>
      <c r="E14" s="1298" t="s">
        <v>75</v>
      </c>
      <c r="F14" s="1299">
        <v>127400000</v>
      </c>
      <c r="G14" s="467"/>
    </row>
    <row r="15" spans="1:12" s="466" customFormat="1" ht="29.25" customHeight="1" thickBot="1" x14ac:dyDescent="0.3">
      <c r="A15" s="1830" t="s">
        <v>791</v>
      </c>
      <c r="B15" s="1831"/>
      <c r="C15" s="1275" t="s">
        <v>75</v>
      </c>
      <c r="D15" s="1300">
        <f>SUM(D6:D14)</f>
        <v>2345739846.4499998</v>
      </c>
      <c r="E15" s="1301">
        <f>SUM(E6:E14)</f>
        <v>1553210833.45</v>
      </c>
      <c r="F15" s="1302">
        <f>SUM(F6:F14)</f>
        <v>792529013</v>
      </c>
      <c r="G15" s="470"/>
      <c r="H15" s="471"/>
      <c r="I15" s="471"/>
      <c r="J15" s="471"/>
    </row>
    <row r="16" spans="1:12" ht="24" x14ac:dyDescent="0.25">
      <c r="A16" s="1278" t="s">
        <v>792</v>
      </c>
      <c r="B16" s="1279" t="s">
        <v>75</v>
      </c>
      <c r="C16" s="1303">
        <v>20000</v>
      </c>
      <c r="D16" s="1303">
        <v>17940</v>
      </c>
      <c r="E16" s="1304" t="s">
        <v>75</v>
      </c>
      <c r="F16" s="1305" t="s">
        <v>75</v>
      </c>
      <c r="G16" s="467"/>
      <c r="H16" s="466"/>
    </row>
    <row r="17" spans="1:9" ht="24" x14ac:dyDescent="0.25">
      <c r="A17" s="1283" t="s">
        <v>793</v>
      </c>
      <c r="B17" s="1284" t="s">
        <v>75</v>
      </c>
      <c r="C17" s="1289">
        <v>1664100</v>
      </c>
      <c r="D17" s="1289">
        <v>1664100</v>
      </c>
      <c r="E17" s="1293" t="s">
        <v>75</v>
      </c>
      <c r="F17" s="1306" t="s">
        <v>75</v>
      </c>
      <c r="G17" s="467"/>
    </row>
    <row r="18" spans="1:9" ht="36" x14ac:dyDescent="0.25">
      <c r="A18" s="1283" t="s">
        <v>794</v>
      </c>
      <c r="B18" s="1284" t="s">
        <v>75</v>
      </c>
      <c r="C18" s="1289">
        <v>1089200</v>
      </c>
      <c r="D18" s="1289">
        <v>1089200</v>
      </c>
      <c r="E18" s="1293" t="s">
        <v>75</v>
      </c>
      <c r="F18" s="1306" t="s">
        <v>75</v>
      </c>
      <c r="G18" s="467"/>
      <c r="H18" s="468"/>
      <c r="I18" s="468"/>
    </row>
    <row r="19" spans="1:9" ht="24" x14ac:dyDescent="0.25">
      <c r="A19" s="1283" t="s">
        <v>795</v>
      </c>
      <c r="B19" s="1292" t="s">
        <v>75</v>
      </c>
      <c r="C19" s="1289">
        <v>6870122</v>
      </c>
      <c r="D19" s="1289">
        <v>6870122</v>
      </c>
      <c r="E19" s="1293" t="s">
        <v>75</v>
      </c>
      <c r="F19" s="1306" t="s">
        <v>75</v>
      </c>
      <c r="G19" s="467"/>
    </row>
    <row r="20" spans="1:9" ht="36" x14ac:dyDescent="0.25">
      <c r="A20" s="1307" t="s">
        <v>796</v>
      </c>
      <c r="B20" s="1308">
        <v>16.75</v>
      </c>
      <c r="C20" s="1289">
        <v>151847544</v>
      </c>
      <c r="D20" s="1289">
        <v>151847544</v>
      </c>
      <c r="E20" s="1293" t="s">
        <v>75</v>
      </c>
      <c r="F20" s="1306" t="s">
        <v>75</v>
      </c>
      <c r="G20" s="467"/>
      <c r="H20" s="468"/>
    </row>
    <row r="21" spans="1:9" ht="24.75" thickBot="1" x14ac:dyDescent="0.3">
      <c r="A21" s="1295" t="s">
        <v>797</v>
      </c>
      <c r="B21" s="1309" t="s">
        <v>75</v>
      </c>
      <c r="C21" s="1310">
        <v>4120702.26</v>
      </c>
      <c r="D21" s="1310">
        <f>2*4120702.06</f>
        <v>8241404.1200000001</v>
      </c>
      <c r="E21" s="1298" t="s">
        <v>75</v>
      </c>
      <c r="F21" s="1311" t="s">
        <v>75</v>
      </c>
      <c r="G21" s="467"/>
      <c r="H21" s="468"/>
    </row>
    <row r="22" spans="1:9" ht="18.75" customHeight="1" thickBot="1" x14ac:dyDescent="0.3">
      <c r="A22" s="1832" t="s">
        <v>798</v>
      </c>
      <c r="B22" s="1833"/>
      <c r="C22" s="1275" t="s">
        <v>75</v>
      </c>
      <c r="D22" s="1300">
        <f>SUM(D16:D21)</f>
        <v>169730310.12</v>
      </c>
      <c r="E22" s="1275" t="s">
        <v>75</v>
      </c>
      <c r="F22" s="1277" t="s">
        <v>75</v>
      </c>
      <c r="G22" s="467"/>
      <c r="H22" s="468"/>
    </row>
    <row r="23" spans="1:9" x14ac:dyDescent="0.25">
      <c r="A23" s="467"/>
      <c r="B23" s="467"/>
      <c r="C23" s="467"/>
      <c r="D23" s="467"/>
      <c r="E23" s="467"/>
      <c r="F23" s="467"/>
      <c r="G23" s="467"/>
    </row>
  </sheetData>
  <mergeCells count="3">
    <mergeCell ref="A15:B15"/>
    <mergeCell ref="A22:B22"/>
    <mergeCell ref="A3:F3"/>
  </mergeCells>
  <pageMargins left="0.7" right="0.7" top="0.78740157499999996" bottom="0.78740157499999996" header="0.3" footer="0.3"/>
  <pageSetup paperSize="9" scale="87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AA6D3-0B76-4788-B18E-B53A4412C53C}">
  <sheetPr>
    <tabColor theme="6" tint="0.59999389629810485"/>
  </sheetPr>
  <dimension ref="A1:O97"/>
  <sheetViews>
    <sheetView zoomScaleNormal="100" workbookViewId="0"/>
  </sheetViews>
  <sheetFormatPr defaultRowHeight="12.75" x14ac:dyDescent="0.2"/>
  <cols>
    <col min="1" max="1" width="3" style="715" customWidth="1"/>
    <col min="2" max="2" width="73.28515625" style="715" customWidth="1"/>
    <col min="3" max="3" width="13.85546875" style="752" customWidth="1"/>
    <col min="4" max="4" width="7.28515625" style="716" customWidth="1"/>
    <col min="5" max="224" width="9.140625" style="715"/>
    <col min="225" max="225" width="7.140625" style="715" customWidth="1"/>
    <col min="226" max="226" width="75.7109375" style="715" customWidth="1"/>
    <col min="227" max="227" width="18" style="715" customWidth="1"/>
    <col min="228" max="228" width="10.5703125" style="715" customWidth="1"/>
    <col min="229" max="231" width="9.140625" style="715"/>
    <col min="232" max="232" width="3" style="715" customWidth="1"/>
    <col min="233" max="233" width="71.5703125" style="715" customWidth="1"/>
    <col min="234" max="234" width="16" style="715" customWidth="1"/>
    <col min="235" max="235" width="6.140625" style="715" customWidth="1"/>
    <col min="236" max="236" width="20.42578125" style="715" customWidth="1"/>
    <col min="237" max="237" width="13.42578125" style="715" bestFit="1" customWidth="1"/>
    <col min="238" max="238" width="16.85546875" style="715" customWidth="1"/>
    <col min="239" max="239" width="15.42578125" style="715" customWidth="1"/>
    <col min="240" max="240" width="11.85546875" style="715" customWidth="1"/>
    <col min="241" max="241" width="9.140625" style="715" customWidth="1"/>
    <col min="242" max="242" width="6.7109375" style="715" customWidth="1"/>
    <col min="243" max="480" width="9.140625" style="715"/>
    <col min="481" max="481" width="7.140625" style="715" customWidth="1"/>
    <col min="482" max="482" width="75.7109375" style="715" customWidth="1"/>
    <col min="483" max="483" width="18" style="715" customWidth="1"/>
    <col min="484" max="484" width="10.5703125" style="715" customWidth="1"/>
    <col min="485" max="487" width="9.140625" style="715"/>
    <col min="488" max="488" width="3" style="715" customWidth="1"/>
    <col min="489" max="489" width="71.5703125" style="715" customWidth="1"/>
    <col min="490" max="490" width="16" style="715" customWidth="1"/>
    <col min="491" max="491" width="6.140625" style="715" customWidth="1"/>
    <col min="492" max="492" width="20.42578125" style="715" customWidth="1"/>
    <col min="493" max="493" width="13.42578125" style="715" bestFit="1" customWidth="1"/>
    <col min="494" max="494" width="16.85546875" style="715" customWidth="1"/>
    <col min="495" max="495" width="15.42578125" style="715" customWidth="1"/>
    <col min="496" max="496" width="11.85546875" style="715" customWidth="1"/>
    <col min="497" max="497" width="9.140625" style="715" customWidth="1"/>
    <col min="498" max="498" width="6.7109375" style="715" customWidth="1"/>
    <col min="499" max="736" width="9.140625" style="715"/>
    <col min="737" max="737" width="7.140625" style="715" customWidth="1"/>
    <col min="738" max="738" width="75.7109375" style="715" customWidth="1"/>
    <col min="739" max="739" width="18" style="715" customWidth="1"/>
    <col min="740" max="740" width="10.5703125" style="715" customWidth="1"/>
    <col min="741" max="743" width="9.140625" style="715"/>
    <col min="744" max="744" width="3" style="715" customWidth="1"/>
    <col min="745" max="745" width="71.5703125" style="715" customWidth="1"/>
    <col min="746" max="746" width="16" style="715" customWidth="1"/>
    <col min="747" max="747" width="6.140625" style="715" customWidth="1"/>
    <col min="748" max="748" width="20.42578125" style="715" customWidth="1"/>
    <col min="749" max="749" width="13.42578125" style="715" bestFit="1" customWidth="1"/>
    <col min="750" max="750" width="16.85546875" style="715" customWidth="1"/>
    <col min="751" max="751" width="15.42578125" style="715" customWidth="1"/>
    <col min="752" max="752" width="11.85546875" style="715" customWidth="1"/>
    <col min="753" max="753" width="9.140625" style="715" customWidth="1"/>
    <col min="754" max="754" width="6.7109375" style="715" customWidth="1"/>
    <col min="755" max="992" width="9.140625" style="715"/>
    <col min="993" max="993" width="7.140625" style="715" customWidth="1"/>
    <col min="994" max="994" width="75.7109375" style="715" customWidth="1"/>
    <col min="995" max="995" width="18" style="715" customWidth="1"/>
    <col min="996" max="996" width="10.5703125" style="715" customWidth="1"/>
    <col min="997" max="999" width="9.140625" style="715"/>
    <col min="1000" max="1000" width="3" style="715" customWidth="1"/>
    <col min="1001" max="1001" width="71.5703125" style="715" customWidth="1"/>
    <col min="1002" max="1002" width="16" style="715" customWidth="1"/>
    <col min="1003" max="1003" width="6.140625" style="715" customWidth="1"/>
    <col min="1004" max="1004" width="20.42578125" style="715" customWidth="1"/>
    <col min="1005" max="1005" width="13.42578125" style="715" bestFit="1" customWidth="1"/>
    <col min="1006" max="1006" width="16.85546875" style="715" customWidth="1"/>
    <col min="1007" max="1007" width="15.42578125" style="715" customWidth="1"/>
    <col min="1008" max="1008" width="11.85546875" style="715" customWidth="1"/>
    <col min="1009" max="1009" width="9.140625" style="715" customWidth="1"/>
    <col min="1010" max="1010" width="6.7109375" style="715" customWidth="1"/>
    <col min="1011" max="1248" width="9.140625" style="715"/>
    <col min="1249" max="1249" width="7.140625" style="715" customWidth="1"/>
    <col min="1250" max="1250" width="75.7109375" style="715" customWidth="1"/>
    <col min="1251" max="1251" width="18" style="715" customWidth="1"/>
    <col min="1252" max="1252" width="10.5703125" style="715" customWidth="1"/>
    <col min="1253" max="1255" width="9.140625" style="715"/>
    <col min="1256" max="1256" width="3" style="715" customWidth="1"/>
    <col min="1257" max="1257" width="71.5703125" style="715" customWidth="1"/>
    <col min="1258" max="1258" width="16" style="715" customWidth="1"/>
    <col min="1259" max="1259" width="6.140625" style="715" customWidth="1"/>
    <col min="1260" max="1260" width="20.42578125" style="715" customWidth="1"/>
    <col min="1261" max="1261" width="13.42578125" style="715" bestFit="1" customWidth="1"/>
    <col min="1262" max="1262" width="16.85546875" style="715" customWidth="1"/>
    <col min="1263" max="1263" width="15.42578125" style="715" customWidth="1"/>
    <col min="1264" max="1264" width="11.85546875" style="715" customWidth="1"/>
    <col min="1265" max="1265" width="9.140625" style="715" customWidth="1"/>
    <col min="1266" max="1266" width="6.7109375" style="715" customWidth="1"/>
    <col min="1267" max="1504" width="9.140625" style="715"/>
    <col min="1505" max="1505" width="7.140625" style="715" customWidth="1"/>
    <col min="1506" max="1506" width="75.7109375" style="715" customWidth="1"/>
    <col min="1507" max="1507" width="18" style="715" customWidth="1"/>
    <col min="1508" max="1508" width="10.5703125" style="715" customWidth="1"/>
    <col min="1509" max="1511" width="9.140625" style="715"/>
    <col min="1512" max="1512" width="3" style="715" customWidth="1"/>
    <col min="1513" max="1513" width="71.5703125" style="715" customWidth="1"/>
    <col min="1514" max="1514" width="16" style="715" customWidth="1"/>
    <col min="1515" max="1515" width="6.140625" style="715" customWidth="1"/>
    <col min="1516" max="1516" width="20.42578125" style="715" customWidth="1"/>
    <col min="1517" max="1517" width="13.42578125" style="715" bestFit="1" customWidth="1"/>
    <col min="1518" max="1518" width="16.85546875" style="715" customWidth="1"/>
    <col min="1519" max="1519" width="15.42578125" style="715" customWidth="1"/>
    <col min="1520" max="1520" width="11.85546875" style="715" customWidth="1"/>
    <col min="1521" max="1521" width="9.140625" style="715" customWidth="1"/>
    <col min="1522" max="1522" width="6.7109375" style="715" customWidth="1"/>
    <col min="1523" max="1760" width="9.140625" style="715"/>
    <col min="1761" max="1761" width="7.140625" style="715" customWidth="1"/>
    <col min="1762" max="1762" width="75.7109375" style="715" customWidth="1"/>
    <col min="1763" max="1763" width="18" style="715" customWidth="1"/>
    <col min="1764" max="1764" width="10.5703125" style="715" customWidth="1"/>
    <col min="1765" max="1767" width="9.140625" style="715"/>
    <col min="1768" max="1768" width="3" style="715" customWidth="1"/>
    <col min="1769" max="1769" width="71.5703125" style="715" customWidth="1"/>
    <col min="1770" max="1770" width="16" style="715" customWidth="1"/>
    <col min="1771" max="1771" width="6.140625" style="715" customWidth="1"/>
    <col min="1772" max="1772" width="20.42578125" style="715" customWidth="1"/>
    <col min="1773" max="1773" width="13.42578125" style="715" bestFit="1" customWidth="1"/>
    <col min="1774" max="1774" width="16.85546875" style="715" customWidth="1"/>
    <col min="1775" max="1775" width="15.42578125" style="715" customWidth="1"/>
    <col min="1776" max="1776" width="11.85546875" style="715" customWidth="1"/>
    <col min="1777" max="1777" width="9.140625" style="715" customWidth="1"/>
    <col min="1778" max="1778" width="6.7109375" style="715" customWidth="1"/>
    <col min="1779" max="2016" width="9.140625" style="715"/>
    <col min="2017" max="2017" width="7.140625" style="715" customWidth="1"/>
    <col min="2018" max="2018" width="75.7109375" style="715" customWidth="1"/>
    <col min="2019" max="2019" width="18" style="715" customWidth="1"/>
    <col min="2020" max="2020" width="10.5703125" style="715" customWidth="1"/>
    <col min="2021" max="2023" width="9.140625" style="715"/>
    <col min="2024" max="2024" width="3" style="715" customWidth="1"/>
    <col min="2025" max="2025" width="71.5703125" style="715" customWidth="1"/>
    <col min="2026" max="2026" width="16" style="715" customWidth="1"/>
    <col min="2027" max="2027" width="6.140625" style="715" customWidth="1"/>
    <col min="2028" max="2028" width="20.42578125" style="715" customWidth="1"/>
    <col min="2029" max="2029" width="13.42578125" style="715" bestFit="1" customWidth="1"/>
    <col min="2030" max="2030" width="16.85546875" style="715" customWidth="1"/>
    <col min="2031" max="2031" width="15.42578125" style="715" customWidth="1"/>
    <col min="2032" max="2032" width="11.85546875" style="715" customWidth="1"/>
    <col min="2033" max="2033" width="9.140625" style="715" customWidth="1"/>
    <col min="2034" max="2034" width="6.7109375" style="715" customWidth="1"/>
    <col min="2035" max="2272" width="9.140625" style="715"/>
    <col min="2273" max="2273" width="7.140625" style="715" customWidth="1"/>
    <col min="2274" max="2274" width="75.7109375" style="715" customWidth="1"/>
    <col min="2275" max="2275" width="18" style="715" customWidth="1"/>
    <col min="2276" max="2276" width="10.5703125" style="715" customWidth="1"/>
    <col min="2277" max="2279" width="9.140625" style="715"/>
    <col min="2280" max="2280" width="3" style="715" customWidth="1"/>
    <col min="2281" max="2281" width="71.5703125" style="715" customWidth="1"/>
    <col min="2282" max="2282" width="16" style="715" customWidth="1"/>
    <col min="2283" max="2283" width="6.140625" style="715" customWidth="1"/>
    <col min="2284" max="2284" width="20.42578125" style="715" customWidth="1"/>
    <col min="2285" max="2285" width="13.42578125" style="715" bestFit="1" customWidth="1"/>
    <col min="2286" max="2286" width="16.85546875" style="715" customWidth="1"/>
    <col min="2287" max="2287" width="15.42578125" style="715" customWidth="1"/>
    <col min="2288" max="2288" width="11.85546875" style="715" customWidth="1"/>
    <col min="2289" max="2289" width="9.140625" style="715" customWidth="1"/>
    <col min="2290" max="2290" width="6.7109375" style="715" customWidth="1"/>
    <col min="2291" max="2528" width="9.140625" style="715"/>
    <col min="2529" max="2529" width="7.140625" style="715" customWidth="1"/>
    <col min="2530" max="2530" width="75.7109375" style="715" customWidth="1"/>
    <col min="2531" max="2531" width="18" style="715" customWidth="1"/>
    <col min="2532" max="2532" width="10.5703125" style="715" customWidth="1"/>
    <col min="2533" max="2535" width="9.140625" style="715"/>
    <col min="2536" max="2536" width="3" style="715" customWidth="1"/>
    <col min="2537" max="2537" width="71.5703125" style="715" customWidth="1"/>
    <col min="2538" max="2538" width="16" style="715" customWidth="1"/>
    <col min="2539" max="2539" width="6.140625" style="715" customWidth="1"/>
    <col min="2540" max="2540" width="20.42578125" style="715" customWidth="1"/>
    <col min="2541" max="2541" width="13.42578125" style="715" bestFit="1" customWidth="1"/>
    <col min="2542" max="2542" width="16.85546875" style="715" customWidth="1"/>
    <col min="2543" max="2543" width="15.42578125" style="715" customWidth="1"/>
    <col min="2544" max="2544" width="11.85546875" style="715" customWidth="1"/>
    <col min="2545" max="2545" width="9.140625" style="715" customWidth="1"/>
    <col min="2546" max="2546" width="6.7109375" style="715" customWidth="1"/>
    <col min="2547" max="2784" width="9.140625" style="715"/>
    <col min="2785" max="2785" width="7.140625" style="715" customWidth="1"/>
    <col min="2786" max="2786" width="75.7109375" style="715" customWidth="1"/>
    <col min="2787" max="2787" width="18" style="715" customWidth="1"/>
    <col min="2788" max="2788" width="10.5703125" style="715" customWidth="1"/>
    <col min="2789" max="2791" width="9.140625" style="715"/>
    <col min="2792" max="2792" width="3" style="715" customWidth="1"/>
    <col min="2793" max="2793" width="71.5703125" style="715" customWidth="1"/>
    <col min="2794" max="2794" width="16" style="715" customWidth="1"/>
    <col min="2795" max="2795" width="6.140625" style="715" customWidth="1"/>
    <col min="2796" max="2796" width="20.42578125" style="715" customWidth="1"/>
    <col min="2797" max="2797" width="13.42578125" style="715" bestFit="1" customWidth="1"/>
    <col min="2798" max="2798" width="16.85546875" style="715" customWidth="1"/>
    <col min="2799" max="2799" width="15.42578125" style="715" customWidth="1"/>
    <col min="2800" max="2800" width="11.85546875" style="715" customWidth="1"/>
    <col min="2801" max="2801" width="9.140625" style="715" customWidth="1"/>
    <col min="2802" max="2802" width="6.7109375" style="715" customWidth="1"/>
    <col min="2803" max="3040" width="9.140625" style="715"/>
    <col min="3041" max="3041" width="7.140625" style="715" customWidth="1"/>
    <col min="3042" max="3042" width="75.7109375" style="715" customWidth="1"/>
    <col min="3043" max="3043" width="18" style="715" customWidth="1"/>
    <col min="3044" max="3044" width="10.5703125" style="715" customWidth="1"/>
    <col min="3045" max="3047" width="9.140625" style="715"/>
    <col min="3048" max="3048" width="3" style="715" customWidth="1"/>
    <col min="3049" max="3049" width="71.5703125" style="715" customWidth="1"/>
    <col min="3050" max="3050" width="16" style="715" customWidth="1"/>
    <col min="3051" max="3051" width="6.140625" style="715" customWidth="1"/>
    <col min="3052" max="3052" width="20.42578125" style="715" customWidth="1"/>
    <col min="3053" max="3053" width="13.42578125" style="715" bestFit="1" customWidth="1"/>
    <col min="3054" max="3054" width="16.85546875" style="715" customWidth="1"/>
    <col min="3055" max="3055" width="15.42578125" style="715" customWidth="1"/>
    <col min="3056" max="3056" width="11.85546875" style="715" customWidth="1"/>
    <col min="3057" max="3057" width="9.140625" style="715" customWidth="1"/>
    <col min="3058" max="3058" width="6.7109375" style="715" customWidth="1"/>
    <col min="3059" max="3296" width="9.140625" style="715"/>
    <col min="3297" max="3297" width="7.140625" style="715" customWidth="1"/>
    <col min="3298" max="3298" width="75.7109375" style="715" customWidth="1"/>
    <col min="3299" max="3299" width="18" style="715" customWidth="1"/>
    <col min="3300" max="3300" width="10.5703125" style="715" customWidth="1"/>
    <col min="3301" max="3303" width="9.140625" style="715"/>
    <col min="3304" max="3304" width="3" style="715" customWidth="1"/>
    <col min="3305" max="3305" width="71.5703125" style="715" customWidth="1"/>
    <col min="3306" max="3306" width="16" style="715" customWidth="1"/>
    <col min="3307" max="3307" width="6.140625" style="715" customWidth="1"/>
    <col min="3308" max="3308" width="20.42578125" style="715" customWidth="1"/>
    <col min="3309" max="3309" width="13.42578125" style="715" bestFit="1" customWidth="1"/>
    <col min="3310" max="3310" width="16.85546875" style="715" customWidth="1"/>
    <col min="3311" max="3311" width="15.42578125" style="715" customWidth="1"/>
    <col min="3312" max="3312" width="11.85546875" style="715" customWidth="1"/>
    <col min="3313" max="3313" width="9.140625" style="715" customWidth="1"/>
    <col min="3314" max="3314" width="6.7109375" style="715" customWidth="1"/>
    <col min="3315" max="3552" width="9.140625" style="715"/>
    <col min="3553" max="3553" width="7.140625" style="715" customWidth="1"/>
    <col min="3554" max="3554" width="75.7109375" style="715" customWidth="1"/>
    <col min="3555" max="3555" width="18" style="715" customWidth="1"/>
    <col min="3556" max="3556" width="10.5703125" style="715" customWidth="1"/>
    <col min="3557" max="3559" width="9.140625" style="715"/>
    <col min="3560" max="3560" width="3" style="715" customWidth="1"/>
    <col min="3561" max="3561" width="71.5703125" style="715" customWidth="1"/>
    <col min="3562" max="3562" width="16" style="715" customWidth="1"/>
    <col min="3563" max="3563" width="6.140625" style="715" customWidth="1"/>
    <col min="3564" max="3564" width="20.42578125" style="715" customWidth="1"/>
    <col min="3565" max="3565" width="13.42578125" style="715" bestFit="1" customWidth="1"/>
    <col min="3566" max="3566" width="16.85546875" style="715" customWidth="1"/>
    <col min="3567" max="3567" width="15.42578125" style="715" customWidth="1"/>
    <col min="3568" max="3568" width="11.85546875" style="715" customWidth="1"/>
    <col min="3569" max="3569" width="9.140625" style="715" customWidth="1"/>
    <col min="3570" max="3570" width="6.7109375" style="715" customWidth="1"/>
    <col min="3571" max="3808" width="9.140625" style="715"/>
    <col min="3809" max="3809" width="7.140625" style="715" customWidth="1"/>
    <col min="3810" max="3810" width="75.7109375" style="715" customWidth="1"/>
    <col min="3811" max="3811" width="18" style="715" customWidth="1"/>
    <col min="3812" max="3812" width="10.5703125" style="715" customWidth="1"/>
    <col min="3813" max="3815" width="9.140625" style="715"/>
    <col min="3816" max="3816" width="3" style="715" customWidth="1"/>
    <col min="3817" max="3817" width="71.5703125" style="715" customWidth="1"/>
    <col min="3818" max="3818" width="16" style="715" customWidth="1"/>
    <col min="3819" max="3819" width="6.140625" style="715" customWidth="1"/>
    <col min="3820" max="3820" width="20.42578125" style="715" customWidth="1"/>
    <col min="3821" max="3821" width="13.42578125" style="715" bestFit="1" customWidth="1"/>
    <col min="3822" max="3822" width="16.85546875" style="715" customWidth="1"/>
    <col min="3823" max="3823" width="15.42578125" style="715" customWidth="1"/>
    <col min="3824" max="3824" width="11.85546875" style="715" customWidth="1"/>
    <col min="3825" max="3825" width="9.140625" style="715" customWidth="1"/>
    <col min="3826" max="3826" width="6.7109375" style="715" customWidth="1"/>
    <col min="3827" max="4064" width="9.140625" style="715"/>
    <col min="4065" max="4065" width="7.140625" style="715" customWidth="1"/>
    <col min="4066" max="4066" width="75.7109375" style="715" customWidth="1"/>
    <col min="4067" max="4067" width="18" style="715" customWidth="1"/>
    <col min="4068" max="4068" width="10.5703125" style="715" customWidth="1"/>
    <col min="4069" max="4071" width="9.140625" style="715"/>
    <col min="4072" max="4072" width="3" style="715" customWidth="1"/>
    <col min="4073" max="4073" width="71.5703125" style="715" customWidth="1"/>
    <col min="4074" max="4074" width="16" style="715" customWidth="1"/>
    <col min="4075" max="4075" width="6.140625" style="715" customWidth="1"/>
    <col min="4076" max="4076" width="20.42578125" style="715" customWidth="1"/>
    <col min="4077" max="4077" width="13.42578125" style="715" bestFit="1" customWidth="1"/>
    <col min="4078" max="4078" width="16.85546875" style="715" customWidth="1"/>
    <col min="4079" max="4079" width="15.42578125" style="715" customWidth="1"/>
    <col min="4080" max="4080" width="11.85546875" style="715" customWidth="1"/>
    <col min="4081" max="4081" width="9.140625" style="715" customWidth="1"/>
    <col min="4082" max="4082" width="6.7109375" style="715" customWidth="1"/>
    <col min="4083" max="4320" width="9.140625" style="715"/>
    <col min="4321" max="4321" width="7.140625" style="715" customWidth="1"/>
    <col min="4322" max="4322" width="75.7109375" style="715" customWidth="1"/>
    <col min="4323" max="4323" width="18" style="715" customWidth="1"/>
    <col min="4324" max="4324" width="10.5703125" style="715" customWidth="1"/>
    <col min="4325" max="4327" width="9.140625" style="715"/>
    <col min="4328" max="4328" width="3" style="715" customWidth="1"/>
    <col min="4329" max="4329" width="71.5703125" style="715" customWidth="1"/>
    <col min="4330" max="4330" width="16" style="715" customWidth="1"/>
    <col min="4331" max="4331" width="6.140625" style="715" customWidth="1"/>
    <col min="4332" max="4332" width="20.42578125" style="715" customWidth="1"/>
    <col min="4333" max="4333" width="13.42578125" style="715" bestFit="1" customWidth="1"/>
    <col min="4334" max="4334" width="16.85546875" style="715" customWidth="1"/>
    <col min="4335" max="4335" width="15.42578125" style="715" customWidth="1"/>
    <col min="4336" max="4336" width="11.85546875" style="715" customWidth="1"/>
    <col min="4337" max="4337" width="9.140625" style="715" customWidth="1"/>
    <col min="4338" max="4338" width="6.7109375" style="715" customWidth="1"/>
    <col min="4339" max="4576" width="9.140625" style="715"/>
    <col min="4577" max="4577" width="7.140625" style="715" customWidth="1"/>
    <col min="4578" max="4578" width="75.7109375" style="715" customWidth="1"/>
    <col min="4579" max="4579" width="18" style="715" customWidth="1"/>
    <col min="4580" max="4580" width="10.5703125" style="715" customWidth="1"/>
    <col min="4581" max="4583" width="9.140625" style="715"/>
    <col min="4584" max="4584" width="3" style="715" customWidth="1"/>
    <col min="4585" max="4585" width="71.5703125" style="715" customWidth="1"/>
    <col min="4586" max="4586" width="16" style="715" customWidth="1"/>
    <col min="4587" max="4587" width="6.140625" style="715" customWidth="1"/>
    <col min="4588" max="4588" width="20.42578125" style="715" customWidth="1"/>
    <col min="4589" max="4589" width="13.42578125" style="715" bestFit="1" customWidth="1"/>
    <col min="4590" max="4590" width="16.85546875" style="715" customWidth="1"/>
    <col min="4591" max="4591" width="15.42578125" style="715" customWidth="1"/>
    <col min="4592" max="4592" width="11.85546875" style="715" customWidth="1"/>
    <col min="4593" max="4593" width="9.140625" style="715" customWidth="1"/>
    <col min="4594" max="4594" width="6.7109375" style="715" customWidth="1"/>
    <col min="4595" max="4832" width="9.140625" style="715"/>
    <col min="4833" max="4833" width="7.140625" style="715" customWidth="1"/>
    <col min="4834" max="4834" width="75.7109375" style="715" customWidth="1"/>
    <col min="4835" max="4835" width="18" style="715" customWidth="1"/>
    <col min="4836" max="4836" width="10.5703125" style="715" customWidth="1"/>
    <col min="4837" max="4839" width="9.140625" style="715"/>
    <col min="4840" max="4840" width="3" style="715" customWidth="1"/>
    <col min="4841" max="4841" width="71.5703125" style="715" customWidth="1"/>
    <col min="4842" max="4842" width="16" style="715" customWidth="1"/>
    <col min="4843" max="4843" width="6.140625" style="715" customWidth="1"/>
    <col min="4844" max="4844" width="20.42578125" style="715" customWidth="1"/>
    <col min="4845" max="4845" width="13.42578125" style="715" bestFit="1" customWidth="1"/>
    <col min="4846" max="4846" width="16.85546875" style="715" customWidth="1"/>
    <col min="4847" max="4847" width="15.42578125" style="715" customWidth="1"/>
    <col min="4848" max="4848" width="11.85546875" style="715" customWidth="1"/>
    <col min="4849" max="4849" width="9.140625" style="715" customWidth="1"/>
    <col min="4850" max="4850" width="6.7109375" style="715" customWidth="1"/>
    <col min="4851" max="5088" width="9.140625" style="715"/>
    <col min="5089" max="5089" width="7.140625" style="715" customWidth="1"/>
    <col min="5090" max="5090" width="75.7109375" style="715" customWidth="1"/>
    <col min="5091" max="5091" width="18" style="715" customWidth="1"/>
    <col min="5092" max="5092" width="10.5703125" style="715" customWidth="1"/>
    <col min="5093" max="5095" width="9.140625" style="715"/>
    <col min="5096" max="5096" width="3" style="715" customWidth="1"/>
    <col min="5097" max="5097" width="71.5703125" style="715" customWidth="1"/>
    <col min="5098" max="5098" width="16" style="715" customWidth="1"/>
    <col min="5099" max="5099" width="6.140625" style="715" customWidth="1"/>
    <col min="5100" max="5100" width="20.42578125" style="715" customWidth="1"/>
    <col min="5101" max="5101" width="13.42578125" style="715" bestFit="1" customWidth="1"/>
    <col min="5102" max="5102" width="16.85546875" style="715" customWidth="1"/>
    <col min="5103" max="5103" width="15.42578125" style="715" customWidth="1"/>
    <col min="5104" max="5104" width="11.85546875" style="715" customWidth="1"/>
    <col min="5105" max="5105" width="9.140625" style="715" customWidth="1"/>
    <col min="5106" max="5106" width="6.7109375" style="715" customWidth="1"/>
    <col min="5107" max="5344" width="9.140625" style="715"/>
    <col min="5345" max="5345" width="7.140625" style="715" customWidth="1"/>
    <col min="5346" max="5346" width="75.7109375" style="715" customWidth="1"/>
    <col min="5347" max="5347" width="18" style="715" customWidth="1"/>
    <col min="5348" max="5348" width="10.5703125" style="715" customWidth="1"/>
    <col min="5349" max="5351" width="9.140625" style="715"/>
    <col min="5352" max="5352" width="3" style="715" customWidth="1"/>
    <col min="5353" max="5353" width="71.5703125" style="715" customWidth="1"/>
    <col min="5354" max="5354" width="16" style="715" customWidth="1"/>
    <col min="5355" max="5355" width="6.140625" style="715" customWidth="1"/>
    <col min="5356" max="5356" width="20.42578125" style="715" customWidth="1"/>
    <col min="5357" max="5357" width="13.42578125" style="715" bestFit="1" customWidth="1"/>
    <col min="5358" max="5358" width="16.85546875" style="715" customWidth="1"/>
    <col min="5359" max="5359" width="15.42578125" style="715" customWidth="1"/>
    <col min="5360" max="5360" width="11.85546875" style="715" customWidth="1"/>
    <col min="5361" max="5361" width="9.140625" style="715" customWidth="1"/>
    <col min="5362" max="5362" width="6.7109375" style="715" customWidth="1"/>
    <col min="5363" max="5600" width="9.140625" style="715"/>
    <col min="5601" max="5601" width="7.140625" style="715" customWidth="1"/>
    <col min="5602" max="5602" width="75.7109375" style="715" customWidth="1"/>
    <col min="5603" max="5603" width="18" style="715" customWidth="1"/>
    <col min="5604" max="5604" width="10.5703125" style="715" customWidth="1"/>
    <col min="5605" max="5607" width="9.140625" style="715"/>
    <col min="5608" max="5608" width="3" style="715" customWidth="1"/>
    <col min="5609" max="5609" width="71.5703125" style="715" customWidth="1"/>
    <col min="5610" max="5610" width="16" style="715" customWidth="1"/>
    <col min="5611" max="5611" width="6.140625" style="715" customWidth="1"/>
    <col min="5612" max="5612" width="20.42578125" style="715" customWidth="1"/>
    <col min="5613" max="5613" width="13.42578125" style="715" bestFit="1" customWidth="1"/>
    <col min="5614" max="5614" width="16.85546875" style="715" customWidth="1"/>
    <col min="5615" max="5615" width="15.42578125" style="715" customWidth="1"/>
    <col min="5616" max="5616" width="11.85546875" style="715" customWidth="1"/>
    <col min="5617" max="5617" width="9.140625" style="715" customWidth="1"/>
    <col min="5618" max="5618" width="6.7109375" style="715" customWidth="1"/>
    <col min="5619" max="5856" width="9.140625" style="715"/>
    <col min="5857" max="5857" width="7.140625" style="715" customWidth="1"/>
    <col min="5858" max="5858" width="75.7109375" style="715" customWidth="1"/>
    <col min="5859" max="5859" width="18" style="715" customWidth="1"/>
    <col min="5860" max="5860" width="10.5703125" style="715" customWidth="1"/>
    <col min="5861" max="5863" width="9.140625" style="715"/>
    <col min="5864" max="5864" width="3" style="715" customWidth="1"/>
    <col min="5865" max="5865" width="71.5703125" style="715" customWidth="1"/>
    <col min="5866" max="5866" width="16" style="715" customWidth="1"/>
    <col min="5867" max="5867" width="6.140625" style="715" customWidth="1"/>
    <col min="5868" max="5868" width="20.42578125" style="715" customWidth="1"/>
    <col min="5869" max="5869" width="13.42578125" style="715" bestFit="1" customWidth="1"/>
    <col min="5870" max="5870" width="16.85546875" style="715" customWidth="1"/>
    <col min="5871" max="5871" width="15.42578125" style="715" customWidth="1"/>
    <col min="5872" max="5872" width="11.85546875" style="715" customWidth="1"/>
    <col min="5873" max="5873" width="9.140625" style="715" customWidth="1"/>
    <col min="5874" max="5874" width="6.7109375" style="715" customWidth="1"/>
    <col min="5875" max="6112" width="9.140625" style="715"/>
    <col min="6113" max="6113" width="7.140625" style="715" customWidth="1"/>
    <col min="6114" max="6114" width="75.7109375" style="715" customWidth="1"/>
    <col min="6115" max="6115" width="18" style="715" customWidth="1"/>
    <col min="6116" max="6116" width="10.5703125" style="715" customWidth="1"/>
    <col min="6117" max="6119" width="9.140625" style="715"/>
    <col min="6120" max="6120" width="3" style="715" customWidth="1"/>
    <col min="6121" max="6121" width="71.5703125" style="715" customWidth="1"/>
    <col min="6122" max="6122" width="16" style="715" customWidth="1"/>
    <col min="6123" max="6123" width="6.140625" style="715" customWidth="1"/>
    <col min="6124" max="6124" width="20.42578125" style="715" customWidth="1"/>
    <col min="6125" max="6125" width="13.42578125" style="715" bestFit="1" customWidth="1"/>
    <col min="6126" max="6126" width="16.85546875" style="715" customWidth="1"/>
    <col min="6127" max="6127" width="15.42578125" style="715" customWidth="1"/>
    <col min="6128" max="6128" width="11.85546875" style="715" customWidth="1"/>
    <col min="6129" max="6129" width="9.140625" style="715" customWidth="1"/>
    <col min="6130" max="6130" width="6.7109375" style="715" customWidth="1"/>
    <col min="6131" max="6368" width="9.140625" style="715"/>
    <col min="6369" max="6369" width="7.140625" style="715" customWidth="1"/>
    <col min="6370" max="6370" width="75.7109375" style="715" customWidth="1"/>
    <col min="6371" max="6371" width="18" style="715" customWidth="1"/>
    <col min="6372" max="6372" width="10.5703125" style="715" customWidth="1"/>
    <col min="6373" max="6375" width="9.140625" style="715"/>
    <col min="6376" max="6376" width="3" style="715" customWidth="1"/>
    <col min="6377" max="6377" width="71.5703125" style="715" customWidth="1"/>
    <col min="6378" max="6378" width="16" style="715" customWidth="1"/>
    <col min="6379" max="6379" width="6.140625" style="715" customWidth="1"/>
    <col min="6380" max="6380" width="20.42578125" style="715" customWidth="1"/>
    <col min="6381" max="6381" width="13.42578125" style="715" bestFit="1" customWidth="1"/>
    <col min="6382" max="6382" width="16.85546875" style="715" customWidth="1"/>
    <col min="6383" max="6383" width="15.42578125" style="715" customWidth="1"/>
    <col min="6384" max="6384" width="11.85546875" style="715" customWidth="1"/>
    <col min="6385" max="6385" width="9.140625" style="715" customWidth="1"/>
    <col min="6386" max="6386" width="6.7109375" style="715" customWidth="1"/>
    <col min="6387" max="6624" width="9.140625" style="715"/>
    <col min="6625" max="6625" width="7.140625" style="715" customWidth="1"/>
    <col min="6626" max="6626" width="75.7109375" style="715" customWidth="1"/>
    <col min="6627" max="6627" width="18" style="715" customWidth="1"/>
    <col min="6628" max="6628" width="10.5703125" style="715" customWidth="1"/>
    <col min="6629" max="6631" width="9.140625" style="715"/>
    <col min="6632" max="6632" width="3" style="715" customWidth="1"/>
    <col min="6633" max="6633" width="71.5703125" style="715" customWidth="1"/>
    <col min="6634" max="6634" width="16" style="715" customWidth="1"/>
    <col min="6635" max="6635" width="6.140625" style="715" customWidth="1"/>
    <col min="6636" max="6636" width="20.42578125" style="715" customWidth="1"/>
    <col min="6637" max="6637" width="13.42578125" style="715" bestFit="1" customWidth="1"/>
    <col min="6638" max="6638" width="16.85546875" style="715" customWidth="1"/>
    <col min="6639" max="6639" width="15.42578125" style="715" customWidth="1"/>
    <col min="6640" max="6640" width="11.85546875" style="715" customWidth="1"/>
    <col min="6641" max="6641" width="9.140625" style="715" customWidth="1"/>
    <col min="6642" max="6642" width="6.7109375" style="715" customWidth="1"/>
    <col min="6643" max="6880" width="9.140625" style="715"/>
    <col min="6881" max="6881" width="7.140625" style="715" customWidth="1"/>
    <col min="6882" max="6882" width="75.7109375" style="715" customWidth="1"/>
    <col min="6883" max="6883" width="18" style="715" customWidth="1"/>
    <col min="6884" max="6884" width="10.5703125" style="715" customWidth="1"/>
    <col min="6885" max="6887" width="9.140625" style="715"/>
    <col min="6888" max="6888" width="3" style="715" customWidth="1"/>
    <col min="6889" max="6889" width="71.5703125" style="715" customWidth="1"/>
    <col min="6890" max="6890" width="16" style="715" customWidth="1"/>
    <col min="6891" max="6891" width="6.140625" style="715" customWidth="1"/>
    <col min="6892" max="6892" width="20.42578125" style="715" customWidth="1"/>
    <col min="6893" max="6893" width="13.42578125" style="715" bestFit="1" customWidth="1"/>
    <col min="6894" max="6894" width="16.85546875" style="715" customWidth="1"/>
    <col min="6895" max="6895" width="15.42578125" style="715" customWidth="1"/>
    <col min="6896" max="6896" width="11.85546875" style="715" customWidth="1"/>
    <col min="6897" max="6897" width="9.140625" style="715" customWidth="1"/>
    <col min="6898" max="6898" width="6.7109375" style="715" customWidth="1"/>
    <col min="6899" max="7136" width="9.140625" style="715"/>
    <col min="7137" max="7137" width="7.140625" style="715" customWidth="1"/>
    <col min="7138" max="7138" width="75.7109375" style="715" customWidth="1"/>
    <col min="7139" max="7139" width="18" style="715" customWidth="1"/>
    <col min="7140" max="7140" width="10.5703125" style="715" customWidth="1"/>
    <col min="7141" max="7143" width="9.140625" style="715"/>
    <col min="7144" max="7144" width="3" style="715" customWidth="1"/>
    <col min="7145" max="7145" width="71.5703125" style="715" customWidth="1"/>
    <col min="7146" max="7146" width="16" style="715" customWidth="1"/>
    <col min="7147" max="7147" width="6.140625" style="715" customWidth="1"/>
    <col min="7148" max="7148" width="20.42578125" style="715" customWidth="1"/>
    <col min="7149" max="7149" width="13.42578125" style="715" bestFit="1" customWidth="1"/>
    <col min="7150" max="7150" width="16.85546875" style="715" customWidth="1"/>
    <col min="7151" max="7151" width="15.42578125" style="715" customWidth="1"/>
    <col min="7152" max="7152" width="11.85546875" style="715" customWidth="1"/>
    <col min="7153" max="7153" width="9.140625" style="715" customWidth="1"/>
    <col min="7154" max="7154" width="6.7109375" style="715" customWidth="1"/>
    <col min="7155" max="7392" width="9.140625" style="715"/>
    <col min="7393" max="7393" width="7.140625" style="715" customWidth="1"/>
    <col min="7394" max="7394" width="75.7109375" style="715" customWidth="1"/>
    <col min="7395" max="7395" width="18" style="715" customWidth="1"/>
    <col min="7396" max="7396" width="10.5703125" style="715" customWidth="1"/>
    <col min="7397" max="7399" width="9.140625" style="715"/>
    <col min="7400" max="7400" width="3" style="715" customWidth="1"/>
    <col min="7401" max="7401" width="71.5703125" style="715" customWidth="1"/>
    <col min="7402" max="7402" width="16" style="715" customWidth="1"/>
    <col min="7403" max="7403" width="6.140625" style="715" customWidth="1"/>
    <col min="7404" max="7404" width="20.42578125" style="715" customWidth="1"/>
    <col min="7405" max="7405" width="13.42578125" style="715" bestFit="1" customWidth="1"/>
    <col min="7406" max="7406" width="16.85546875" style="715" customWidth="1"/>
    <col min="7407" max="7407" width="15.42578125" style="715" customWidth="1"/>
    <col min="7408" max="7408" width="11.85546875" style="715" customWidth="1"/>
    <col min="7409" max="7409" width="9.140625" style="715" customWidth="1"/>
    <col min="7410" max="7410" width="6.7109375" style="715" customWidth="1"/>
    <col min="7411" max="7648" width="9.140625" style="715"/>
    <col min="7649" max="7649" width="7.140625" style="715" customWidth="1"/>
    <col min="7650" max="7650" width="75.7109375" style="715" customWidth="1"/>
    <col min="7651" max="7651" width="18" style="715" customWidth="1"/>
    <col min="7652" max="7652" width="10.5703125" style="715" customWidth="1"/>
    <col min="7653" max="7655" width="9.140625" style="715"/>
    <col min="7656" max="7656" width="3" style="715" customWidth="1"/>
    <col min="7657" max="7657" width="71.5703125" style="715" customWidth="1"/>
    <col min="7658" max="7658" width="16" style="715" customWidth="1"/>
    <col min="7659" max="7659" width="6.140625" style="715" customWidth="1"/>
    <col min="7660" max="7660" width="20.42578125" style="715" customWidth="1"/>
    <col min="7661" max="7661" width="13.42578125" style="715" bestFit="1" customWidth="1"/>
    <col min="7662" max="7662" width="16.85546875" style="715" customWidth="1"/>
    <col min="7663" max="7663" width="15.42578125" style="715" customWidth="1"/>
    <col min="7664" max="7664" width="11.85546875" style="715" customWidth="1"/>
    <col min="7665" max="7665" width="9.140625" style="715" customWidth="1"/>
    <col min="7666" max="7666" width="6.7109375" style="715" customWidth="1"/>
    <col min="7667" max="7904" width="9.140625" style="715"/>
    <col min="7905" max="7905" width="7.140625" style="715" customWidth="1"/>
    <col min="7906" max="7906" width="75.7109375" style="715" customWidth="1"/>
    <col min="7907" max="7907" width="18" style="715" customWidth="1"/>
    <col min="7908" max="7908" width="10.5703125" style="715" customWidth="1"/>
    <col min="7909" max="7911" width="9.140625" style="715"/>
    <col min="7912" max="7912" width="3" style="715" customWidth="1"/>
    <col min="7913" max="7913" width="71.5703125" style="715" customWidth="1"/>
    <col min="7914" max="7914" width="16" style="715" customWidth="1"/>
    <col min="7915" max="7915" width="6.140625" style="715" customWidth="1"/>
    <col min="7916" max="7916" width="20.42578125" style="715" customWidth="1"/>
    <col min="7917" max="7917" width="13.42578125" style="715" bestFit="1" customWidth="1"/>
    <col min="7918" max="7918" width="16.85546875" style="715" customWidth="1"/>
    <col min="7919" max="7919" width="15.42578125" style="715" customWidth="1"/>
    <col min="7920" max="7920" width="11.85546875" style="715" customWidth="1"/>
    <col min="7921" max="7921" width="9.140625" style="715" customWidth="1"/>
    <col min="7922" max="7922" width="6.7109375" style="715" customWidth="1"/>
    <col min="7923" max="8160" width="9.140625" style="715"/>
    <col min="8161" max="8161" width="7.140625" style="715" customWidth="1"/>
    <col min="8162" max="8162" width="75.7109375" style="715" customWidth="1"/>
    <col min="8163" max="8163" width="18" style="715" customWidth="1"/>
    <col min="8164" max="8164" width="10.5703125" style="715" customWidth="1"/>
    <col min="8165" max="8167" width="9.140625" style="715"/>
    <col min="8168" max="8168" width="3" style="715" customWidth="1"/>
    <col min="8169" max="8169" width="71.5703125" style="715" customWidth="1"/>
    <col min="8170" max="8170" width="16" style="715" customWidth="1"/>
    <col min="8171" max="8171" width="6.140625" style="715" customWidth="1"/>
    <col min="8172" max="8172" width="20.42578125" style="715" customWidth="1"/>
    <col min="8173" max="8173" width="13.42578125" style="715" bestFit="1" customWidth="1"/>
    <col min="8174" max="8174" width="16.85546875" style="715" customWidth="1"/>
    <col min="8175" max="8175" width="15.42578125" style="715" customWidth="1"/>
    <col min="8176" max="8176" width="11.85546875" style="715" customWidth="1"/>
    <col min="8177" max="8177" width="9.140625" style="715" customWidth="1"/>
    <col min="8178" max="8178" width="6.7109375" style="715" customWidth="1"/>
    <col min="8179" max="8416" width="9.140625" style="715"/>
    <col min="8417" max="8417" width="7.140625" style="715" customWidth="1"/>
    <col min="8418" max="8418" width="75.7109375" style="715" customWidth="1"/>
    <col min="8419" max="8419" width="18" style="715" customWidth="1"/>
    <col min="8420" max="8420" width="10.5703125" style="715" customWidth="1"/>
    <col min="8421" max="8423" width="9.140625" style="715"/>
    <col min="8424" max="8424" width="3" style="715" customWidth="1"/>
    <col min="8425" max="8425" width="71.5703125" style="715" customWidth="1"/>
    <col min="8426" max="8426" width="16" style="715" customWidth="1"/>
    <col min="8427" max="8427" width="6.140625" style="715" customWidth="1"/>
    <col min="8428" max="8428" width="20.42578125" style="715" customWidth="1"/>
    <col min="8429" max="8429" width="13.42578125" style="715" bestFit="1" customWidth="1"/>
    <col min="8430" max="8430" width="16.85546875" style="715" customWidth="1"/>
    <col min="8431" max="8431" width="15.42578125" style="715" customWidth="1"/>
    <col min="8432" max="8432" width="11.85546875" style="715" customWidth="1"/>
    <col min="8433" max="8433" width="9.140625" style="715" customWidth="1"/>
    <col min="8434" max="8434" width="6.7109375" style="715" customWidth="1"/>
    <col min="8435" max="8672" width="9.140625" style="715"/>
    <col min="8673" max="8673" width="7.140625" style="715" customWidth="1"/>
    <col min="8674" max="8674" width="75.7109375" style="715" customWidth="1"/>
    <col min="8675" max="8675" width="18" style="715" customWidth="1"/>
    <col min="8676" max="8676" width="10.5703125" style="715" customWidth="1"/>
    <col min="8677" max="8679" width="9.140625" style="715"/>
    <col min="8680" max="8680" width="3" style="715" customWidth="1"/>
    <col min="8681" max="8681" width="71.5703125" style="715" customWidth="1"/>
    <col min="8682" max="8682" width="16" style="715" customWidth="1"/>
    <col min="8683" max="8683" width="6.140625" style="715" customWidth="1"/>
    <col min="8684" max="8684" width="20.42578125" style="715" customWidth="1"/>
    <col min="8685" max="8685" width="13.42578125" style="715" bestFit="1" customWidth="1"/>
    <col min="8686" max="8686" width="16.85546875" style="715" customWidth="1"/>
    <col min="8687" max="8687" width="15.42578125" style="715" customWidth="1"/>
    <col min="8688" max="8688" width="11.85546875" style="715" customWidth="1"/>
    <col min="8689" max="8689" width="9.140625" style="715" customWidth="1"/>
    <col min="8690" max="8690" width="6.7109375" style="715" customWidth="1"/>
    <col min="8691" max="8928" width="9.140625" style="715"/>
    <col min="8929" max="8929" width="7.140625" style="715" customWidth="1"/>
    <col min="8930" max="8930" width="75.7109375" style="715" customWidth="1"/>
    <col min="8931" max="8931" width="18" style="715" customWidth="1"/>
    <col min="8932" max="8932" width="10.5703125" style="715" customWidth="1"/>
    <col min="8933" max="8935" width="9.140625" style="715"/>
    <col min="8936" max="8936" width="3" style="715" customWidth="1"/>
    <col min="8937" max="8937" width="71.5703125" style="715" customWidth="1"/>
    <col min="8938" max="8938" width="16" style="715" customWidth="1"/>
    <col min="8939" max="8939" width="6.140625" style="715" customWidth="1"/>
    <col min="8940" max="8940" width="20.42578125" style="715" customWidth="1"/>
    <col min="8941" max="8941" width="13.42578125" style="715" bestFit="1" customWidth="1"/>
    <col min="8942" max="8942" width="16.85546875" style="715" customWidth="1"/>
    <col min="8943" max="8943" width="15.42578125" style="715" customWidth="1"/>
    <col min="8944" max="8944" width="11.85546875" style="715" customWidth="1"/>
    <col min="8945" max="8945" width="9.140625" style="715" customWidth="1"/>
    <col min="8946" max="8946" width="6.7109375" style="715" customWidth="1"/>
    <col min="8947" max="9184" width="9.140625" style="715"/>
    <col min="9185" max="9185" width="7.140625" style="715" customWidth="1"/>
    <col min="9186" max="9186" width="75.7109375" style="715" customWidth="1"/>
    <col min="9187" max="9187" width="18" style="715" customWidth="1"/>
    <col min="9188" max="9188" width="10.5703125" style="715" customWidth="1"/>
    <col min="9189" max="9191" width="9.140625" style="715"/>
    <col min="9192" max="9192" width="3" style="715" customWidth="1"/>
    <col min="9193" max="9193" width="71.5703125" style="715" customWidth="1"/>
    <col min="9194" max="9194" width="16" style="715" customWidth="1"/>
    <col min="9195" max="9195" width="6.140625" style="715" customWidth="1"/>
    <col min="9196" max="9196" width="20.42578125" style="715" customWidth="1"/>
    <col min="9197" max="9197" width="13.42578125" style="715" bestFit="1" customWidth="1"/>
    <col min="9198" max="9198" width="16.85546875" style="715" customWidth="1"/>
    <col min="9199" max="9199" width="15.42578125" style="715" customWidth="1"/>
    <col min="9200" max="9200" width="11.85546875" style="715" customWidth="1"/>
    <col min="9201" max="9201" width="9.140625" style="715" customWidth="1"/>
    <col min="9202" max="9202" width="6.7109375" style="715" customWidth="1"/>
    <col min="9203" max="9440" width="9.140625" style="715"/>
    <col min="9441" max="9441" width="7.140625" style="715" customWidth="1"/>
    <col min="9442" max="9442" width="75.7109375" style="715" customWidth="1"/>
    <col min="9443" max="9443" width="18" style="715" customWidth="1"/>
    <col min="9444" max="9444" width="10.5703125" style="715" customWidth="1"/>
    <col min="9445" max="9447" width="9.140625" style="715"/>
    <col min="9448" max="9448" width="3" style="715" customWidth="1"/>
    <col min="9449" max="9449" width="71.5703125" style="715" customWidth="1"/>
    <col min="9450" max="9450" width="16" style="715" customWidth="1"/>
    <col min="9451" max="9451" width="6.140625" style="715" customWidth="1"/>
    <col min="9452" max="9452" width="20.42578125" style="715" customWidth="1"/>
    <col min="9453" max="9453" width="13.42578125" style="715" bestFit="1" customWidth="1"/>
    <col min="9454" max="9454" width="16.85546875" style="715" customWidth="1"/>
    <col min="9455" max="9455" width="15.42578125" style="715" customWidth="1"/>
    <col min="9456" max="9456" width="11.85546875" style="715" customWidth="1"/>
    <col min="9457" max="9457" width="9.140625" style="715" customWidth="1"/>
    <col min="9458" max="9458" width="6.7109375" style="715" customWidth="1"/>
    <col min="9459" max="9696" width="9.140625" style="715"/>
    <col min="9697" max="9697" width="7.140625" style="715" customWidth="1"/>
    <col min="9698" max="9698" width="75.7109375" style="715" customWidth="1"/>
    <col min="9699" max="9699" width="18" style="715" customWidth="1"/>
    <col min="9700" max="9700" width="10.5703125" style="715" customWidth="1"/>
    <col min="9701" max="9703" width="9.140625" style="715"/>
    <col min="9704" max="9704" width="3" style="715" customWidth="1"/>
    <col min="9705" max="9705" width="71.5703125" style="715" customWidth="1"/>
    <col min="9706" max="9706" width="16" style="715" customWidth="1"/>
    <col min="9707" max="9707" width="6.140625" style="715" customWidth="1"/>
    <col min="9708" max="9708" width="20.42578125" style="715" customWidth="1"/>
    <col min="9709" max="9709" width="13.42578125" style="715" bestFit="1" customWidth="1"/>
    <col min="9710" max="9710" width="16.85546875" style="715" customWidth="1"/>
    <col min="9711" max="9711" width="15.42578125" style="715" customWidth="1"/>
    <col min="9712" max="9712" width="11.85546875" style="715" customWidth="1"/>
    <col min="9713" max="9713" width="9.140625" style="715" customWidth="1"/>
    <col min="9714" max="9714" width="6.7109375" style="715" customWidth="1"/>
    <col min="9715" max="9952" width="9.140625" style="715"/>
    <col min="9953" max="9953" width="7.140625" style="715" customWidth="1"/>
    <col min="9954" max="9954" width="75.7109375" style="715" customWidth="1"/>
    <col min="9955" max="9955" width="18" style="715" customWidth="1"/>
    <col min="9956" max="9956" width="10.5703125" style="715" customWidth="1"/>
    <col min="9957" max="9959" width="9.140625" style="715"/>
    <col min="9960" max="9960" width="3" style="715" customWidth="1"/>
    <col min="9961" max="9961" width="71.5703125" style="715" customWidth="1"/>
    <col min="9962" max="9962" width="16" style="715" customWidth="1"/>
    <col min="9963" max="9963" width="6.140625" style="715" customWidth="1"/>
    <col min="9964" max="9964" width="20.42578125" style="715" customWidth="1"/>
    <col min="9965" max="9965" width="13.42578125" style="715" bestFit="1" customWidth="1"/>
    <col min="9966" max="9966" width="16.85546875" style="715" customWidth="1"/>
    <col min="9967" max="9967" width="15.42578125" style="715" customWidth="1"/>
    <col min="9968" max="9968" width="11.85546875" style="715" customWidth="1"/>
    <col min="9969" max="9969" width="9.140625" style="715" customWidth="1"/>
    <col min="9970" max="9970" width="6.7109375" style="715" customWidth="1"/>
    <col min="9971" max="10208" width="9.140625" style="715"/>
    <col min="10209" max="10209" width="7.140625" style="715" customWidth="1"/>
    <col min="10210" max="10210" width="75.7109375" style="715" customWidth="1"/>
    <col min="10211" max="10211" width="18" style="715" customWidth="1"/>
    <col min="10212" max="10212" width="10.5703125" style="715" customWidth="1"/>
    <col min="10213" max="10215" width="9.140625" style="715"/>
    <col min="10216" max="10216" width="3" style="715" customWidth="1"/>
    <col min="10217" max="10217" width="71.5703125" style="715" customWidth="1"/>
    <col min="10218" max="10218" width="16" style="715" customWidth="1"/>
    <col min="10219" max="10219" width="6.140625" style="715" customWidth="1"/>
    <col min="10220" max="10220" width="20.42578125" style="715" customWidth="1"/>
    <col min="10221" max="10221" width="13.42578125" style="715" bestFit="1" customWidth="1"/>
    <col min="10222" max="10222" width="16.85546875" style="715" customWidth="1"/>
    <col min="10223" max="10223" width="15.42578125" style="715" customWidth="1"/>
    <col min="10224" max="10224" width="11.85546875" style="715" customWidth="1"/>
    <col min="10225" max="10225" width="9.140625" style="715" customWidth="1"/>
    <col min="10226" max="10226" width="6.7109375" style="715" customWidth="1"/>
    <col min="10227" max="10464" width="9.140625" style="715"/>
    <col min="10465" max="10465" width="7.140625" style="715" customWidth="1"/>
    <col min="10466" max="10466" width="75.7109375" style="715" customWidth="1"/>
    <col min="10467" max="10467" width="18" style="715" customWidth="1"/>
    <col min="10468" max="10468" width="10.5703125" style="715" customWidth="1"/>
    <col min="10469" max="10471" width="9.140625" style="715"/>
    <col min="10472" max="10472" width="3" style="715" customWidth="1"/>
    <col min="10473" max="10473" width="71.5703125" style="715" customWidth="1"/>
    <col min="10474" max="10474" width="16" style="715" customWidth="1"/>
    <col min="10475" max="10475" width="6.140625" style="715" customWidth="1"/>
    <col min="10476" max="10476" width="20.42578125" style="715" customWidth="1"/>
    <col min="10477" max="10477" width="13.42578125" style="715" bestFit="1" customWidth="1"/>
    <col min="10478" max="10478" width="16.85546875" style="715" customWidth="1"/>
    <col min="10479" max="10479" width="15.42578125" style="715" customWidth="1"/>
    <col min="10480" max="10480" width="11.85546875" style="715" customWidth="1"/>
    <col min="10481" max="10481" width="9.140625" style="715" customWidth="1"/>
    <col min="10482" max="10482" width="6.7109375" style="715" customWidth="1"/>
    <col min="10483" max="10720" width="9.140625" style="715"/>
    <col min="10721" max="10721" width="7.140625" style="715" customWidth="1"/>
    <col min="10722" max="10722" width="75.7109375" style="715" customWidth="1"/>
    <col min="10723" max="10723" width="18" style="715" customWidth="1"/>
    <col min="10724" max="10724" width="10.5703125" style="715" customWidth="1"/>
    <col min="10725" max="10727" width="9.140625" style="715"/>
    <col min="10728" max="10728" width="3" style="715" customWidth="1"/>
    <col min="10729" max="10729" width="71.5703125" style="715" customWidth="1"/>
    <col min="10730" max="10730" width="16" style="715" customWidth="1"/>
    <col min="10731" max="10731" width="6.140625" style="715" customWidth="1"/>
    <col min="10732" max="10732" width="20.42578125" style="715" customWidth="1"/>
    <col min="10733" max="10733" width="13.42578125" style="715" bestFit="1" customWidth="1"/>
    <col min="10734" max="10734" width="16.85546875" style="715" customWidth="1"/>
    <col min="10735" max="10735" width="15.42578125" style="715" customWidth="1"/>
    <col min="10736" max="10736" width="11.85546875" style="715" customWidth="1"/>
    <col min="10737" max="10737" width="9.140625" style="715" customWidth="1"/>
    <col min="10738" max="10738" width="6.7109375" style="715" customWidth="1"/>
    <col min="10739" max="10976" width="9.140625" style="715"/>
    <col min="10977" max="10977" width="7.140625" style="715" customWidth="1"/>
    <col min="10978" max="10978" width="75.7109375" style="715" customWidth="1"/>
    <col min="10979" max="10979" width="18" style="715" customWidth="1"/>
    <col min="10980" max="10980" width="10.5703125" style="715" customWidth="1"/>
    <col min="10981" max="10983" width="9.140625" style="715"/>
    <col min="10984" max="10984" width="3" style="715" customWidth="1"/>
    <col min="10985" max="10985" width="71.5703125" style="715" customWidth="1"/>
    <col min="10986" max="10986" width="16" style="715" customWidth="1"/>
    <col min="10987" max="10987" width="6.140625" style="715" customWidth="1"/>
    <col min="10988" max="10988" width="20.42578125" style="715" customWidth="1"/>
    <col min="10989" max="10989" width="13.42578125" style="715" bestFit="1" customWidth="1"/>
    <col min="10990" max="10990" width="16.85546875" style="715" customWidth="1"/>
    <col min="10991" max="10991" width="15.42578125" style="715" customWidth="1"/>
    <col min="10992" max="10992" width="11.85546875" style="715" customWidth="1"/>
    <col min="10993" max="10993" width="9.140625" style="715" customWidth="1"/>
    <col min="10994" max="10994" width="6.7109375" style="715" customWidth="1"/>
    <col min="10995" max="11232" width="9.140625" style="715"/>
    <col min="11233" max="11233" width="7.140625" style="715" customWidth="1"/>
    <col min="11234" max="11234" width="75.7109375" style="715" customWidth="1"/>
    <col min="11235" max="11235" width="18" style="715" customWidth="1"/>
    <col min="11236" max="11236" width="10.5703125" style="715" customWidth="1"/>
    <col min="11237" max="11239" width="9.140625" style="715"/>
    <col min="11240" max="11240" width="3" style="715" customWidth="1"/>
    <col min="11241" max="11241" width="71.5703125" style="715" customWidth="1"/>
    <col min="11242" max="11242" width="16" style="715" customWidth="1"/>
    <col min="11243" max="11243" width="6.140625" style="715" customWidth="1"/>
    <col min="11244" max="11244" width="20.42578125" style="715" customWidth="1"/>
    <col min="11245" max="11245" width="13.42578125" style="715" bestFit="1" customWidth="1"/>
    <col min="11246" max="11246" width="16.85546875" style="715" customWidth="1"/>
    <col min="11247" max="11247" width="15.42578125" style="715" customWidth="1"/>
    <col min="11248" max="11248" width="11.85546875" style="715" customWidth="1"/>
    <col min="11249" max="11249" width="9.140625" style="715" customWidth="1"/>
    <col min="11250" max="11250" width="6.7109375" style="715" customWidth="1"/>
    <col min="11251" max="11488" width="9.140625" style="715"/>
    <col min="11489" max="11489" width="7.140625" style="715" customWidth="1"/>
    <col min="11490" max="11490" width="75.7109375" style="715" customWidth="1"/>
    <col min="11491" max="11491" width="18" style="715" customWidth="1"/>
    <col min="11492" max="11492" width="10.5703125" style="715" customWidth="1"/>
    <col min="11493" max="11495" width="9.140625" style="715"/>
    <col min="11496" max="11496" width="3" style="715" customWidth="1"/>
    <col min="11497" max="11497" width="71.5703125" style="715" customWidth="1"/>
    <col min="11498" max="11498" width="16" style="715" customWidth="1"/>
    <col min="11499" max="11499" width="6.140625" style="715" customWidth="1"/>
    <col min="11500" max="11500" width="20.42578125" style="715" customWidth="1"/>
    <col min="11501" max="11501" width="13.42578125" style="715" bestFit="1" customWidth="1"/>
    <col min="11502" max="11502" width="16.85546875" style="715" customWidth="1"/>
    <col min="11503" max="11503" width="15.42578125" style="715" customWidth="1"/>
    <col min="11504" max="11504" width="11.85546875" style="715" customWidth="1"/>
    <col min="11505" max="11505" width="9.140625" style="715" customWidth="1"/>
    <col min="11506" max="11506" width="6.7109375" style="715" customWidth="1"/>
    <col min="11507" max="11744" width="9.140625" style="715"/>
    <col min="11745" max="11745" width="7.140625" style="715" customWidth="1"/>
    <col min="11746" max="11746" width="75.7109375" style="715" customWidth="1"/>
    <col min="11747" max="11747" width="18" style="715" customWidth="1"/>
    <col min="11748" max="11748" width="10.5703125" style="715" customWidth="1"/>
    <col min="11749" max="11751" width="9.140625" style="715"/>
    <col min="11752" max="11752" width="3" style="715" customWidth="1"/>
    <col min="11753" max="11753" width="71.5703125" style="715" customWidth="1"/>
    <col min="11754" max="11754" width="16" style="715" customWidth="1"/>
    <col min="11755" max="11755" width="6.140625" style="715" customWidth="1"/>
    <col min="11756" max="11756" width="20.42578125" style="715" customWidth="1"/>
    <col min="11757" max="11757" width="13.42578125" style="715" bestFit="1" customWidth="1"/>
    <col min="11758" max="11758" width="16.85546875" style="715" customWidth="1"/>
    <col min="11759" max="11759" width="15.42578125" style="715" customWidth="1"/>
    <col min="11760" max="11760" width="11.85546875" style="715" customWidth="1"/>
    <col min="11761" max="11761" width="9.140625" style="715" customWidth="1"/>
    <col min="11762" max="11762" width="6.7109375" style="715" customWidth="1"/>
    <col min="11763" max="12000" width="9.140625" style="715"/>
    <col min="12001" max="12001" width="7.140625" style="715" customWidth="1"/>
    <col min="12002" max="12002" width="75.7109375" style="715" customWidth="1"/>
    <col min="12003" max="12003" width="18" style="715" customWidth="1"/>
    <col min="12004" max="12004" width="10.5703125" style="715" customWidth="1"/>
    <col min="12005" max="12007" width="9.140625" style="715"/>
    <col min="12008" max="12008" width="3" style="715" customWidth="1"/>
    <col min="12009" max="12009" width="71.5703125" style="715" customWidth="1"/>
    <col min="12010" max="12010" width="16" style="715" customWidth="1"/>
    <col min="12011" max="12011" width="6.140625" style="715" customWidth="1"/>
    <col min="12012" max="12012" width="20.42578125" style="715" customWidth="1"/>
    <col min="12013" max="12013" width="13.42578125" style="715" bestFit="1" customWidth="1"/>
    <col min="12014" max="12014" width="16.85546875" style="715" customWidth="1"/>
    <col min="12015" max="12015" width="15.42578125" style="715" customWidth="1"/>
    <col min="12016" max="12016" width="11.85546875" style="715" customWidth="1"/>
    <col min="12017" max="12017" width="9.140625" style="715" customWidth="1"/>
    <col min="12018" max="12018" width="6.7109375" style="715" customWidth="1"/>
    <col min="12019" max="12256" width="9.140625" style="715"/>
    <col min="12257" max="12257" width="7.140625" style="715" customWidth="1"/>
    <col min="12258" max="12258" width="75.7109375" style="715" customWidth="1"/>
    <col min="12259" max="12259" width="18" style="715" customWidth="1"/>
    <col min="12260" max="12260" width="10.5703125" style="715" customWidth="1"/>
    <col min="12261" max="12263" width="9.140625" style="715"/>
    <col min="12264" max="12264" width="3" style="715" customWidth="1"/>
    <col min="12265" max="12265" width="71.5703125" style="715" customWidth="1"/>
    <col min="12266" max="12266" width="16" style="715" customWidth="1"/>
    <col min="12267" max="12267" width="6.140625" style="715" customWidth="1"/>
    <col min="12268" max="12268" width="20.42578125" style="715" customWidth="1"/>
    <col min="12269" max="12269" width="13.42578125" style="715" bestFit="1" customWidth="1"/>
    <col min="12270" max="12270" width="16.85546875" style="715" customWidth="1"/>
    <col min="12271" max="12271" width="15.42578125" style="715" customWidth="1"/>
    <col min="12272" max="12272" width="11.85546875" style="715" customWidth="1"/>
    <col min="12273" max="12273" width="9.140625" style="715" customWidth="1"/>
    <col min="12274" max="12274" width="6.7109375" style="715" customWidth="1"/>
    <col min="12275" max="12512" width="9.140625" style="715"/>
    <col min="12513" max="12513" width="7.140625" style="715" customWidth="1"/>
    <col min="12514" max="12514" width="75.7109375" style="715" customWidth="1"/>
    <col min="12515" max="12515" width="18" style="715" customWidth="1"/>
    <col min="12516" max="12516" width="10.5703125" style="715" customWidth="1"/>
    <col min="12517" max="12519" width="9.140625" style="715"/>
    <col min="12520" max="12520" width="3" style="715" customWidth="1"/>
    <col min="12521" max="12521" width="71.5703125" style="715" customWidth="1"/>
    <col min="12522" max="12522" width="16" style="715" customWidth="1"/>
    <col min="12523" max="12523" width="6.140625" style="715" customWidth="1"/>
    <col min="12524" max="12524" width="20.42578125" style="715" customWidth="1"/>
    <col min="12525" max="12525" width="13.42578125" style="715" bestFit="1" customWidth="1"/>
    <col min="12526" max="12526" width="16.85546875" style="715" customWidth="1"/>
    <col min="12527" max="12527" width="15.42578125" style="715" customWidth="1"/>
    <col min="12528" max="12528" width="11.85546875" style="715" customWidth="1"/>
    <col min="12529" max="12529" width="9.140625" style="715" customWidth="1"/>
    <col min="12530" max="12530" width="6.7109375" style="715" customWidth="1"/>
    <col min="12531" max="12768" width="9.140625" style="715"/>
    <col min="12769" max="12769" width="7.140625" style="715" customWidth="1"/>
    <col min="12770" max="12770" width="75.7109375" style="715" customWidth="1"/>
    <col min="12771" max="12771" width="18" style="715" customWidth="1"/>
    <col min="12772" max="12772" width="10.5703125" style="715" customWidth="1"/>
    <col min="12773" max="12775" width="9.140625" style="715"/>
    <col min="12776" max="12776" width="3" style="715" customWidth="1"/>
    <col min="12777" max="12777" width="71.5703125" style="715" customWidth="1"/>
    <col min="12778" max="12778" width="16" style="715" customWidth="1"/>
    <col min="12779" max="12779" width="6.140625" style="715" customWidth="1"/>
    <col min="12780" max="12780" width="20.42578125" style="715" customWidth="1"/>
    <col min="12781" max="12781" width="13.42578125" style="715" bestFit="1" customWidth="1"/>
    <col min="12782" max="12782" width="16.85546875" style="715" customWidth="1"/>
    <col min="12783" max="12783" width="15.42578125" style="715" customWidth="1"/>
    <col min="12784" max="12784" width="11.85546875" style="715" customWidth="1"/>
    <col min="12785" max="12785" width="9.140625" style="715" customWidth="1"/>
    <col min="12786" max="12786" width="6.7109375" style="715" customWidth="1"/>
    <col min="12787" max="13024" width="9.140625" style="715"/>
    <col min="13025" max="13025" width="7.140625" style="715" customWidth="1"/>
    <col min="13026" max="13026" width="75.7109375" style="715" customWidth="1"/>
    <col min="13027" max="13027" width="18" style="715" customWidth="1"/>
    <col min="13028" max="13028" width="10.5703125" style="715" customWidth="1"/>
    <col min="13029" max="13031" width="9.140625" style="715"/>
    <col min="13032" max="13032" width="3" style="715" customWidth="1"/>
    <col min="13033" max="13033" width="71.5703125" style="715" customWidth="1"/>
    <col min="13034" max="13034" width="16" style="715" customWidth="1"/>
    <col min="13035" max="13035" width="6.140625" style="715" customWidth="1"/>
    <col min="13036" max="13036" width="20.42578125" style="715" customWidth="1"/>
    <col min="13037" max="13037" width="13.42578125" style="715" bestFit="1" customWidth="1"/>
    <col min="13038" max="13038" width="16.85546875" style="715" customWidth="1"/>
    <col min="13039" max="13039" width="15.42578125" style="715" customWidth="1"/>
    <col min="13040" max="13040" width="11.85546875" style="715" customWidth="1"/>
    <col min="13041" max="13041" width="9.140625" style="715" customWidth="1"/>
    <col min="13042" max="13042" width="6.7109375" style="715" customWidth="1"/>
    <col min="13043" max="13280" width="9.140625" style="715"/>
    <col min="13281" max="13281" width="7.140625" style="715" customWidth="1"/>
    <col min="13282" max="13282" width="75.7109375" style="715" customWidth="1"/>
    <col min="13283" max="13283" width="18" style="715" customWidth="1"/>
    <col min="13284" max="13284" width="10.5703125" style="715" customWidth="1"/>
    <col min="13285" max="13287" width="9.140625" style="715"/>
    <col min="13288" max="13288" width="3" style="715" customWidth="1"/>
    <col min="13289" max="13289" width="71.5703125" style="715" customWidth="1"/>
    <col min="13290" max="13290" width="16" style="715" customWidth="1"/>
    <col min="13291" max="13291" width="6.140625" style="715" customWidth="1"/>
    <col min="13292" max="13292" width="20.42578125" style="715" customWidth="1"/>
    <col min="13293" max="13293" width="13.42578125" style="715" bestFit="1" customWidth="1"/>
    <col min="13294" max="13294" width="16.85546875" style="715" customWidth="1"/>
    <col min="13295" max="13295" width="15.42578125" style="715" customWidth="1"/>
    <col min="13296" max="13296" width="11.85546875" style="715" customWidth="1"/>
    <col min="13297" max="13297" width="9.140625" style="715" customWidth="1"/>
    <col min="13298" max="13298" width="6.7109375" style="715" customWidth="1"/>
    <col min="13299" max="13536" width="9.140625" style="715"/>
    <col min="13537" max="13537" width="7.140625" style="715" customWidth="1"/>
    <col min="13538" max="13538" width="75.7109375" style="715" customWidth="1"/>
    <col min="13539" max="13539" width="18" style="715" customWidth="1"/>
    <col min="13540" max="13540" width="10.5703125" style="715" customWidth="1"/>
    <col min="13541" max="13543" width="9.140625" style="715"/>
    <col min="13544" max="13544" width="3" style="715" customWidth="1"/>
    <col min="13545" max="13545" width="71.5703125" style="715" customWidth="1"/>
    <col min="13546" max="13546" width="16" style="715" customWidth="1"/>
    <col min="13547" max="13547" width="6.140625" style="715" customWidth="1"/>
    <col min="13548" max="13548" width="20.42578125" style="715" customWidth="1"/>
    <col min="13549" max="13549" width="13.42578125" style="715" bestFit="1" customWidth="1"/>
    <col min="13550" max="13550" width="16.85546875" style="715" customWidth="1"/>
    <col min="13551" max="13551" width="15.42578125" style="715" customWidth="1"/>
    <col min="13552" max="13552" width="11.85546875" style="715" customWidth="1"/>
    <col min="13553" max="13553" width="9.140625" style="715" customWidth="1"/>
    <col min="13554" max="13554" width="6.7109375" style="715" customWidth="1"/>
    <col min="13555" max="13792" width="9.140625" style="715"/>
    <col min="13793" max="13793" width="7.140625" style="715" customWidth="1"/>
    <col min="13794" max="13794" width="75.7109375" style="715" customWidth="1"/>
    <col min="13795" max="13795" width="18" style="715" customWidth="1"/>
    <col min="13796" max="13796" width="10.5703125" style="715" customWidth="1"/>
    <col min="13797" max="13799" width="9.140625" style="715"/>
    <col min="13800" max="13800" width="3" style="715" customWidth="1"/>
    <col min="13801" max="13801" width="71.5703125" style="715" customWidth="1"/>
    <col min="13802" max="13802" width="16" style="715" customWidth="1"/>
    <col min="13803" max="13803" width="6.140625" style="715" customWidth="1"/>
    <col min="13804" max="13804" width="20.42578125" style="715" customWidth="1"/>
    <col min="13805" max="13805" width="13.42578125" style="715" bestFit="1" customWidth="1"/>
    <col min="13806" max="13806" width="16.85546875" style="715" customWidth="1"/>
    <col min="13807" max="13807" width="15.42578125" style="715" customWidth="1"/>
    <col min="13808" max="13808" width="11.85546875" style="715" customWidth="1"/>
    <col min="13809" max="13809" width="9.140625" style="715" customWidth="1"/>
    <col min="13810" max="13810" width="6.7109375" style="715" customWidth="1"/>
    <col min="13811" max="14048" width="9.140625" style="715"/>
    <col min="14049" max="14049" width="7.140625" style="715" customWidth="1"/>
    <col min="14050" max="14050" width="75.7109375" style="715" customWidth="1"/>
    <col min="14051" max="14051" width="18" style="715" customWidth="1"/>
    <col min="14052" max="14052" width="10.5703125" style="715" customWidth="1"/>
    <col min="14053" max="14055" width="9.140625" style="715"/>
    <col min="14056" max="14056" width="3" style="715" customWidth="1"/>
    <col min="14057" max="14057" width="71.5703125" style="715" customWidth="1"/>
    <col min="14058" max="14058" width="16" style="715" customWidth="1"/>
    <col min="14059" max="14059" width="6.140625" style="715" customWidth="1"/>
    <col min="14060" max="14060" width="20.42578125" style="715" customWidth="1"/>
    <col min="14061" max="14061" width="13.42578125" style="715" bestFit="1" customWidth="1"/>
    <col min="14062" max="14062" width="16.85546875" style="715" customWidth="1"/>
    <col min="14063" max="14063" width="15.42578125" style="715" customWidth="1"/>
    <col min="14064" max="14064" width="11.85546875" style="715" customWidth="1"/>
    <col min="14065" max="14065" width="9.140625" style="715" customWidth="1"/>
    <col min="14066" max="14066" width="6.7109375" style="715" customWidth="1"/>
    <col min="14067" max="14304" width="9.140625" style="715"/>
    <col min="14305" max="14305" width="7.140625" style="715" customWidth="1"/>
    <col min="14306" max="14306" width="75.7109375" style="715" customWidth="1"/>
    <col min="14307" max="14307" width="18" style="715" customWidth="1"/>
    <col min="14308" max="14308" width="10.5703125" style="715" customWidth="1"/>
    <col min="14309" max="14311" width="9.140625" style="715"/>
    <col min="14312" max="14312" width="3" style="715" customWidth="1"/>
    <col min="14313" max="14313" width="71.5703125" style="715" customWidth="1"/>
    <col min="14314" max="14314" width="16" style="715" customWidth="1"/>
    <col min="14315" max="14315" width="6.140625" style="715" customWidth="1"/>
    <col min="14316" max="14316" width="20.42578125" style="715" customWidth="1"/>
    <col min="14317" max="14317" width="13.42578125" style="715" bestFit="1" customWidth="1"/>
    <col min="14318" max="14318" width="16.85546875" style="715" customWidth="1"/>
    <col min="14319" max="14319" width="15.42578125" style="715" customWidth="1"/>
    <col min="14320" max="14320" width="11.85546875" style="715" customWidth="1"/>
    <col min="14321" max="14321" width="9.140625" style="715" customWidth="1"/>
    <col min="14322" max="14322" width="6.7109375" style="715" customWidth="1"/>
    <col min="14323" max="14560" width="9.140625" style="715"/>
    <col min="14561" max="14561" width="7.140625" style="715" customWidth="1"/>
    <col min="14562" max="14562" width="75.7109375" style="715" customWidth="1"/>
    <col min="14563" max="14563" width="18" style="715" customWidth="1"/>
    <col min="14564" max="14564" width="10.5703125" style="715" customWidth="1"/>
    <col min="14565" max="14567" width="9.140625" style="715"/>
    <col min="14568" max="14568" width="3" style="715" customWidth="1"/>
    <col min="14569" max="14569" width="71.5703125" style="715" customWidth="1"/>
    <col min="14570" max="14570" width="16" style="715" customWidth="1"/>
    <col min="14571" max="14571" width="6.140625" style="715" customWidth="1"/>
    <col min="14572" max="14572" width="20.42578125" style="715" customWidth="1"/>
    <col min="14573" max="14573" width="13.42578125" style="715" bestFit="1" customWidth="1"/>
    <col min="14574" max="14574" width="16.85546875" style="715" customWidth="1"/>
    <col min="14575" max="14575" width="15.42578125" style="715" customWidth="1"/>
    <col min="14576" max="14576" width="11.85546875" style="715" customWidth="1"/>
    <col min="14577" max="14577" width="9.140625" style="715" customWidth="1"/>
    <col min="14578" max="14578" width="6.7109375" style="715" customWidth="1"/>
    <col min="14579" max="14816" width="9.140625" style="715"/>
    <col min="14817" max="14817" width="7.140625" style="715" customWidth="1"/>
    <col min="14818" max="14818" width="75.7109375" style="715" customWidth="1"/>
    <col min="14819" max="14819" width="18" style="715" customWidth="1"/>
    <col min="14820" max="14820" width="10.5703125" style="715" customWidth="1"/>
    <col min="14821" max="14823" width="9.140625" style="715"/>
    <col min="14824" max="14824" width="3" style="715" customWidth="1"/>
    <col min="14825" max="14825" width="71.5703125" style="715" customWidth="1"/>
    <col min="14826" max="14826" width="16" style="715" customWidth="1"/>
    <col min="14827" max="14827" width="6.140625" style="715" customWidth="1"/>
    <col min="14828" max="14828" width="20.42578125" style="715" customWidth="1"/>
    <col min="14829" max="14829" width="13.42578125" style="715" bestFit="1" customWidth="1"/>
    <col min="14830" max="14830" width="16.85546875" style="715" customWidth="1"/>
    <col min="14831" max="14831" width="15.42578125" style="715" customWidth="1"/>
    <col min="14832" max="14832" width="11.85546875" style="715" customWidth="1"/>
    <col min="14833" max="14833" width="9.140625" style="715" customWidth="1"/>
    <col min="14834" max="14834" width="6.7109375" style="715" customWidth="1"/>
    <col min="14835" max="15072" width="9.140625" style="715"/>
    <col min="15073" max="15073" width="7.140625" style="715" customWidth="1"/>
    <col min="15074" max="15074" width="75.7109375" style="715" customWidth="1"/>
    <col min="15075" max="15075" width="18" style="715" customWidth="1"/>
    <col min="15076" max="15076" width="10.5703125" style="715" customWidth="1"/>
    <col min="15077" max="15079" width="9.140625" style="715"/>
    <col min="15080" max="15080" width="3" style="715" customWidth="1"/>
    <col min="15081" max="15081" width="71.5703125" style="715" customWidth="1"/>
    <col min="15082" max="15082" width="16" style="715" customWidth="1"/>
    <col min="15083" max="15083" width="6.140625" style="715" customWidth="1"/>
    <col min="15084" max="15084" width="20.42578125" style="715" customWidth="1"/>
    <col min="15085" max="15085" width="13.42578125" style="715" bestFit="1" customWidth="1"/>
    <col min="15086" max="15086" width="16.85546875" style="715" customWidth="1"/>
    <col min="15087" max="15087" width="15.42578125" style="715" customWidth="1"/>
    <col min="15088" max="15088" width="11.85546875" style="715" customWidth="1"/>
    <col min="15089" max="15089" width="9.140625" style="715" customWidth="1"/>
    <col min="15090" max="15090" width="6.7109375" style="715" customWidth="1"/>
    <col min="15091" max="15328" width="9.140625" style="715"/>
    <col min="15329" max="15329" width="7.140625" style="715" customWidth="1"/>
    <col min="15330" max="15330" width="75.7109375" style="715" customWidth="1"/>
    <col min="15331" max="15331" width="18" style="715" customWidth="1"/>
    <col min="15332" max="15332" width="10.5703125" style="715" customWidth="1"/>
    <col min="15333" max="15335" width="9.140625" style="715"/>
    <col min="15336" max="15336" width="3" style="715" customWidth="1"/>
    <col min="15337" max="15337" width="71.5703125" style="715" customWidth="1"/>
    <col min="15338" max="15338" width="16" style="715" customWidth="1"/>
    <col min="15339" max="15339" width="6.140625" style="715" customWidth="1"/>
    <col min="15340" max="15340" width="20.42578125" style="715" customWidth="1"/>
    <col min="15341" max="15341" width="13.42578125" style="715" bestFit="1" customWidth="1"/>
    <col min="15342" max="15342" width="16.85546875" style="715" customWidth="1"/>
    <col min="15343" max="15343" width="15.42578125" style="715" customWidth="1"/>
    <col min="15344" max="15344" width="11.85546875" style="715" customWidth="1"/>
    <col min="15345" max="15345" width="9.140625" style="715" customWidth="1"/>
    <col min="15346" max="15346" width="6.7109375" style="715" customWidth="1"/>
    <col min="15347" max="15584" width="9.140625" style="715"/>
    <col min="15585" max="15585" width="7.140625" style="715" customWidth="1"/>
    <col min="15586" max="15586" width="75.7109375" style="715" customWidth="1"/>
    <col min="15587" max="15587" width="18" style="715" customWidth="1"/>
    <col min="15588" max="15588" width="10.5703125" style="715" customWidth="1"/>
    <col min="15589" max="15591" width="9.140625" style="715"/>
    <col min="15592" max="15592" width="3" style="715" customWidth="1"/>
    <col min="15593" max="15593" width="71.5703125" style="715" customWidth="1"/>
    <col min="15594" max="15594" width="16" style="715" customWidth="1"/>
    <col min="15595" max="15595" width="6.140625" style="715" customWidth="1"/>
    <col min="15596" max="15596" width="20.42578125" style="715" customWidth="1"/>
    <col min="15597" max="15597" width="13.42578125" style="715" bestFit="1" customWidth="1"/>
    <col min="15598" max="15598" width="16.85546875" style="715" customWidth="1"/>
    <col min="15599" max="15599" width="15.42578125" style="715" customWidth="1"/>
    <col min="15600" max="15600" width="11.85546875" style="715" customWidth="1"/>
    <col min="15601" max="15601" width="9.140625" style="715" customWidth="1"/>
    <col min="15602" max="15602" width="6.7109375" style="715" customWidth="1"/>
    <col min="15603" max="15840" width="9.140625" style="715"/>
    <col min="15841" max="15841" width="7.140625" style="715" customWidth="1"/>
    <col min="15842" max="15842" width="75.7109375" style="715" customWidth="1"/>
    <col min="15843" max="15843" width="18" style="715" customWidth="1"/>
    <col min="15844" max="15844" width="10.5703125" style="715" customWidth="1"/>
    <col min="15845" max="15847" width="9.140625" style="715"/>
    <col min="15848" max="15848" width="3" style="715" customWidth="1"/>
    <col min="15849" max="15849" width="71.5703125" style="715" customWidth="1"/>
    <col min="15850" max="15850" width="16" style="715" customWidth="1"/>
    <col min="15851" max="15851" width="6.140625" style="715" customWidth="1"/>
    <col min="15852" max="15852" width="20.42578125" style="715" customWidth="1"/>
    <col min="15853" max="15853" width="13.42578125" style="715" bestFit="1" customWidth="1"/>
    <col min="15854" max="15854" width="16.85546875" style="715" customWidth="1"/>
    <col min="15855" max="15855" width="15.42578125" style="715" customWidth="1"/>
    <col min="15856" max="15856" width="11.85546875" style="715" customWidth="1"/>
    <col min="15857" max="15857" width="9.140625" style="715" customWidth="1"/>
    <col min="15858" max="15858" width="6.7109375" style="715" customWidth="1"/>
    <col min="15859" max="16096" width="9.140625" style="715"/>
    <col min="16097" max="16097" width="7.140625" style="715" customWidth="1"/>
    <col min="16098" max="16098" width="75.7109375" style="715" customWidth="1"/>
    <col min="16099" max="16099" width="18" style="715" customWidth="1"/>
    <col min="16100" max="16100" width="10.5703125" style="715" customWidth="1"/>
    <col min="16101" max="16103" width="9.140625" style="715"/>
    <col min="16104" max="16104" width="3" style="715" customWidth="1"/>
    <col min="16105" max="16105" width="71.5703125" style="715" customWidth="1"/>
    <col min="16106" max="16106" width="16" style="715" customWidth="1"/>
    <col min="16107" max="16107" width="6.140625" style="715" customWidth="1"/>
    <col min="16108" max="16108" width="20.42578125" style="715" customWidth="1"/>
    <col min="16109" max="16109" width="13.42578125" style="715" bestFit="1" customWidth="1"/>
    <col min="16110" max="16110" width="16.85546875" style="715" customWidth="1"/>
    <col min="16111" max="16111" width="15.42578125" style="715" customWidth="1"/>
    <col min="16112" max="16112" width="11.85546875" style="715" customWidth="1"/>
    <col min="16113" max="16113" width="9.140625" style="715" customWidth="1"/>
    <col min="16114" max="16114" width="6.7109375" style="715" customWidth="1"/>
    <col min="16115" max="16352" width="9.140625" style="715"/>
    <col min="16353" max="16353" width="7.140625" style="715" customWidth="1"/>
    <col min="16354" max="16354" width="75.7109375" style="715" customWidth="1"/>
    <col min="16355" max="16355" width="18" style="715" customWidth="1"/>
    <col min="16356" max="16356" width="10.5703125" style="715" customWidth="1"/>
    <col min="16357" max="16384" width="9.140625" style="715"/>
  </cols>
  <sheetData>
    <row r="1" spans="1:4" ht="15" x14ac:dyDescent="0.25">
      <c r="C1" s="1496" t="s">
        <v>2055</v>
      </c>
    </row>
    <row r="2" spans="1:4" ht="31.5" customHeight="1" x14ac:dyDescent="0.2">
      <c r="A2" s="1836" t="s">
        <v>900</v>
      </c>
      <c r="B2" s="1836"/>
      <c r="C2" s="1836"/>
      <c r="D2" s="718"/>
    </row>
    <row r="3" spans="1:4" ht="19.5" customHeight="1" thickBot="1" x14ac:dyDescent="0.25">
      <c r="A3" s="596"/>
      <c r="B3" s="596"/>
      <c r="C3" s="770"/>
      <c r="D3" s="596"/>
    </row>
    <row r="4" spans="1:4" ht="12.75" customHeight="1" thickBot="1" x14ac:dyDescent="0.25">
      <c r="A4" s="1837" t="s">
        <v>46</v>
      </c>
      <c r="B4" s="1838"/>
      <c r="C4" s="771" t="s">
        <v>83</v>
      </c>
      <c r="D4" s="719"/>
    </row>
    <row r="5" spans="1:4" s="721" customFormat="1" ht="15.75" customHeight="1" x14ac:dyDescent="0.2">
      <c r="A5" s="1839" t="s">
        <v>901</v>
      </c>
      <c r="B5" s="1840"/>
      <c r="C5" s="772">
        <v>15598067.748609999</v>
      </c>
      <c r="D5" s="720"/>
    </row>
    <row r="6" spans="1:4" s="721" customFormat="1" ht="15.75" customHeight="1" thickBot="1" x14ac:dyDescent="0.25">
      <c r="A6" s="1841" t="s">
        <v>902</v>
      </c>
      <c r="B6" s="1842"/>
      <c r="C6" s="773">
        <v>13909999.07398</v>
      </c>
      <c r="D6" s="722"/>
    </row>
    <row r="7" spans="1:4" s="721" customFormat="1" ht="15.75" customHeight="1" thickBot="1" x14ac:dyDescent="0.25">
      <c r="A7" s="1843" t="s">
        <v>903</v>
      </c>
      <c r="B7" s="1844"/>
      <c r="C7" s="774">
        <f>C5-C6</f>
        <v>1688068.6746299993</v>
      </c>
      <c r="D7" s="596"/>
    </row>
    <row r="8" spans="1:4" s="721" customFormat="1" ht="25.5" customHeight="1" x14ac:dyDescent="0.2">
      <c r="A8" s="1845" t="s">
        <v>904</v>
      </c>
      <c r="B8" s="1846"/>
      <c r="C8" s="775">
        <v>2765271.2906800001</v>
      </c>
      <c r="D8" s="632"/>
    </row>
    <row r="9" spans="1:4" s="721" customFormat="1" ht="18" customHeight="1" x14ac:dyDescent="0.2">
      <c r="A9" s="1847" t="s">
        <v>905</v>
      </c>
      <c r="B9" s="1848"/>
      <c r="C9" s="776">
        <v>348.22417999999999</v>
      </c>
      <c r="D9" s="632"/>
    </row>
    <row r="10" spans="1:4" s="721" customFormat="1" ht="25.5" customHeight="1" x14ac:dyDescent="0.2">
      <c r="A10" s="1849" t="s">
        <v>906</v>
      </c>
      <c r="B10" s="1850"/>
      <c r="C10" s="777">
        <v>0</v>
      </c>
      <c r="D10" s="632"/>
    </row>
    <row r="11" spans="1:4" s="721" customFormat="1" ht="25.5" customHeight="1" x14ac:dyDescent="0.2">
      <c r="A11" s="1849" t="s">
        <v>907</v>
      </c>
      <c r="B11" s="1850"/>
      <c r="C11" s="778">
        <f>-46875-187470.87045</f>
        <v>-234345.87044999999</v>
      </c>
      <c r="D11" s="632"/>
    </row>
    <row r="12" spans="1:4" s="721" customFormat="1" ht="19.5" customHeight="1" thickBot="1" x14ac:dyDescent="0.25">
      <c r="A12" s="1851" t="s">
        <v>704</v>
      </c>
      <c r="B12" s="1852"/>
      <c r="C12" s="779">
        <v>-0.33750000000000002</v>
      </c>
      <c r="D12" s="722"/>
    </row>
    <row r="13" spans="1:4" s="721" customFormat="1" ht="24" customHeight="1" thickBot="1" x14ac:dyDescent="0.25">
      <c r="A13" s="1853" t="s">
        <v>908</v>
      </c>
      <c r="B13" s="1854"/>
      <c r="C13" s="780">
        <f>C7+C8+C10+C11+C12+C9</f>
        <v>4219341.9815399991</v>
      </c>
      <c r="D13" s="632"/>
    </row>
    <row r="14" spans="1:4" s="721" customFormat="1" ht="24" customHeight="1" x14ac:dyDescent="0.2">
      <c r="A14" s="1835" t="s">
        <v>5</v>
      </c>
      <c r="B14" s="1835"/>
      <c r="C14" s="1835"/>
      <c r="D14" s="632"/>
    </row>
    <row r="15" spans="1:4" s="721" customFormat="1" ht="12.75" customHeight="1" thickBot="1" x14ac:dyDescent="0.25">
      <c r="A15" s="717"/>
      <c r="B15" s="717"/>
      <c r="C15" s="781"/>
      <c r="D15" s="725"/>
    </row>
    <row r="16" spans="1:4" s="721" customFormat="1" ht="13.5" thickBot="1" x14ac:dyDescent="0.25">
      <c r="A16" s="1857" t="s">
        <v>46</v>
      </c>
      <c r="B16" s="1858"/>
      <c r="C16" s="782" t="s">
        <v>83</v>
      </c>
      <c r="D16" s="726"/>
    </row>
    <row r="17" spans="1:15" s="721" customFormat="1" ht="27" customHeight="1" thickBot="1" x14ac:dyDescent="0.25">
      <c r="A17" s="1859" t="s">
        <v>909</v>
      </c>
      <c r="B17" s="1860"/>
      <c r="C17" s="783">
        <v>4219341.9815400001</v>
      </c>
      <c r="D17" s="723"/>
    </row>
    <row r="18" spans="1:15" s="721" customFormat="1" x14ac:dyDescent="0.2">
      <c r="A18" s="1861" t="s">
        <v>47</v>
      </c>
      <c r="B18" s="1862"/>
      <c r="C18" s="784"/>
      <c r="D18" s="726"/>
    </row>
    <row r="19" spans="1:15" s="721" customFormat="1" ht="24" x14ac:dyDescent="0.2">
      <c r="A19" s="727"/>
      <c r="B19" s="728" t="s">
        <v>910</v>
      </c>
      <c r="C19" s="776">
        <v>0.33750000000000002</v>
      </c>
      <c r="D19" s="726"/>
    </row>
    <row r="20" spans="1:15" s="721" customFormat="1" ht="13.5" thickBot="1" x14ac:dyDescent="0.25">
      <c r="A20" s="1863" t="s">
        <v>643</v>
      </c>
      <c r="B20" s="1864"/>
      <c r="C20" s="785">
        <f>C17+C19</f>
        <v>4219342.3190400004</v>
      </c>
      <c r="D20" s="729"/>
    </row>
    <row r="21" spans="1:15" s="721" customFormat="1" x14ac:dyDescent="0.2">
      <c r="A21" s="1861" t="s">
        <v>47</v>
      </c>
      <c r="B21" s="1862"/>
      <c r="C21" s="775"/>
      <c r="D21" s="726"/>
    </row>
    <row r="22" spans="1:15" s="721" customFormat="1" x14ac:dyDescent="0.2">
      <c r="A22" s="730"/>
      <c r="B22" s="728" t="s">
        <v>366</v>
      </c>
      <c r="C22" s="776">
        <v>982006.10576000018</v>
      </c>
      <c r="D22" s="729"/>
    </row>
    <row r="23" spans="1:15" s="721" customFormat="1" x14ac:dyDescent="0.2">
      <c r="A23" s="730"/>
      <c r="B23" s="731" t="s">
        <v>419</v>
      </c>
      <c r="C23" s="776">
        <v>3236987.9891000004</v>
      </c>
      <c r="D23" s="726"/>
    </row>
    <row r="24" spans="1:15" s="721" customFormat="1" x14ac:dyDescent="0.2">
      <c r="A24" s="732"/>
      <c r="B24" s="733" t="s">
        <v>911</v>
      </c>
      <c r="C24" s="798">
        <v>872661.59531999996</v>
      </c>
      <c r="D24" s="726"/>
    </row>
    <row r="25" spans="1:15" s="721" customFormat="1" x14ac:dyDescent="0.2">
      <c r="A25" s="730"/>
      <c r="B25" s="734" t="s">
        <v>764</v>
      </c>
      <c r="C25" s="776"/>
      <c r="D25" s="726"/>
    </row>
    <row r="26" spans="1:15" s="721" customFormat="1" x14ac:dyDescent="0.2">
      <c r="A26" s="730"/>
      <c r="B26" s="734" t="s">
        <v>912</v>
      </c>
      <c r="C26" s="776">
        <v>348.22417999999999</v>
      </c>
      <c r="D26" s="726"/>
    </row>
    <row r="27" spans="1:15" s="721" customFormat="1" ht="18" customHeight="1" thickBot="1" x14ac:dyDescent="0.25">
      <c r="A27" s="1865" t="s">
        <v>420</v>
      </c>
      <c r="B27" s="1864"/>
      <c r="C27" s="786">
        <f>C22+C23+C25+C26</f>
        <v>4219342.3190400004</v>
      </c>
      <c r="D27" s="735"/>
    </row>
    <row r="28" spans="1:15" s="721" customFormat="1" ht="22.5" customHeight="1" thickBot="1" x14ac:dyDescent="0.25">
      <c r="A28" s="1866" t="s">
        <v>913</v>
      </c>
      <c r="B28" s="1867"/>
      <c r="C28" s="787">
        <f>SUM(C29:C92)</f>
        <v>4218521.9834000003</v>
      </c>
      <c r="D28" s="729"/>
      <c r="E28" s="724"/>
      <c r="F28" s="724"/>
      <c r="G28" s="724"/>
      <c r="H28" s="724"/>
      <c r="I28" s="724"/>
    </row>
    <row r="29" spans="1:15" s="721" customFormat="1" ht="24" x14ac:dyDescent="0.2">
      <c r="A29" s="736"/>
      <c r="B29" s="737" t="s">
        <v>914</v>
      </c>
      <c r="C29" s="788">
        <v>405000</v>
      </c>
      <c r="D29" s="738"/>
      <c r="E29" s="740"/>
      <c r="F29" s="740"/>
      <c r="G29" s="740"/>
      <c r="H29" s="740"/>
      <c r="I29" s="740"/>
      <c r="J29" s="741"/>
      <c r="K29" s="741"/>
      <c r="L29" s="741"/>
      <c r="M29" s="741"/>
      <c r="N29" s="741"/>
      <c r="O29" s="741"/>
    </row>
    <row r="30" spans="1:15" s="721" customFormat="1" ht="24" x14ac:dyDescent="0.2">
      <c r="A30" s="742"/>
      <c r="B30" s="743" t="s">
        <v>915</v>
      </c>
      <c r="C30" s="789">
        <v>110000</v>
      </c>
      <c r="D30" s="738"/>
      <c r="E30" s="739"/>
      <c r="F30" s="739"/>
      <c r="G30" s="739"/>
      <c r="H30" s="739"/>
      <c r="I30" s="739"/>
    </row>
    <row r="31" spans="1:15" s="721" customFormat="1" x14ac:dyDescent="0.2">
      <c r="A31" s="742"/>
      <c r="B31" s="743" t="s">
        <v>916</v>
      </c>
      <c r="C31" s="789">
        <v>30000</v>
      </c>
      <c r="D31" s="738"/>
      <c r="E31" s="739"/>
      <c r="F31" s="739"/>
      <c r="G31" s="739"/>
      <c r="H31" s="739"/>
      <c r="I31" s="739"/>
    </row>
    <row r="32" spans="1:15" s="721" customFormat="1" ht="36" x14ac:dyDescent="0.2">
      <c r="A32" s="742"/>
      <c r="B32" s="744" t="s">
        <v>917</v>
      </c>
      <c r="C32" s="789">
        <v>164241.10983999999</v>
      </c>
      <c r="D32" s="738"/>
      <c r="E32" s="739"/>
      <c r="F32" s="739"/>
      <c r="G32" s="739"/>
      <c r="H32" s="739"/>
      <c r="I32" s="739"/>
    </row>
    <row r="33" spans="1:9" s="721" customFormat="1" ht="36" x14ac:dyDescent="0.2">
      <c r="A33" s="742"/>
      <c r="B33" s="744" t="s">
        <v>918</v>
      </c>
      <c r="C33" s="789">
        <v>1636.45814</v>
      </c>
      <c r="D33" s="738"/>
      <c r="E33" s="739"/>
      <c r="F33" s="739"/>
      <c r="G33" s="739"/>
      <c r="H33" s="739"/>
      <c r="I33" s="739"/>
    </row>
    <row r="34" spans="1:9" s="721" customFormat="1" ht="36" x14ac:dyDescent="0.2">
      <c r="A34" s="742"/>
      <c r="B34" s="744" t="s">
        <v>919</v>
      </c>
      <c r="C34" s="789">
        <v>77750</v>
      </c>
      <c r="D34" s="738"/>
      <c r="E34" s="739"/>
      <c r="F34" s="739"/>
      <c r="G34" s="739"/>
      <c r="H34" s="739"/>
      <c r="I34" s="739"/>
    </row>
    <row r="35" spans="1:9" s="721" customFormat="1" ht="24" x14ac:dyDescent="0.2">
      <c r="A35" s="742"/>
      <c r="B35" s="744" t="s">
        <v>920</v>
      </c>
      <c r="C35" s="789">
        <v>5608.47</v>
      </c>
      <c r="D35" s="738"/>
      <c r="E35" s="739"/>
      <c r="F35" s="739"/>
      <c r="G35" s="739"/>
      <c r="H35" s="739"/>
      <c r="I35" s="739"/>
    </row>
    <row r="36" spans="1:9" s="721" customFormat="1" x14ac:dyDescent="0.2">
      <c r="A36" s="742"/>
      <c r="B36" s="743" t="s">
        <v>921</v>
      </c>
      <c r="C36" s="789">
        <v>397000</v>
      </c>
      <c r="D36" s="738"/>
      <c r="E36" s="739"/>
      <c r="F36" s="739"/>
      <c r="G36" s="739"/>
      <c r="H36" s="739"/>
      <c r="I36" s="739"/>
    </row>
    <row r="37" spans="1:9" s="721" customFormat="1" ht="36.75" customHeight="1" x14ac:dyDescent="0.2">
      <c r="A37" s="803"/>
      <c r="B37" s="745" t="s">
        <v>922</v>
      </c>
      <c r="C37" s="790">
        <v>146.04405</v>
      </c>
      <c r="D37" s="746"/>
      <c r="E37" s="739"/>
      <c r="F37" s="739"/>
      <c r="G37" s="739"/>
      <c r="H37" s="739"/>
      <c r="I37" s="739"/>
    </row>
    <row r="38" spans="1:9" s="721" customFormat="1" x14ac:dyDescent="0.2">
      <c r="A38" s="800"/>
      <c r="B38" s="1182"/>
      <c r="C38" s="802"/>
      <c r="D38" s="746"/>
      <c r="E38" s="739"/>
      <c r="F38" s="739"/>
      <c r="G38" s="739"/>
      <c r="H38" s="739"/>
      <c r="I38" s="739"/>
    </row>
    <row r="39" spans="1:9" s="721" customFormat="1" x14ac:dyDescent="0.2">
      <c r="A39" s="800"/>
      <c r="B39" s="1182"/>
      <c r="C39" s="802"/>
      <c r="D39" s="746"/>
      <c r="E39" s="739"/>
      <c r="F39" s="739"/>
      <c r="G39" s="739"/>
      <c r="H39" s="739"/>
      <c r="I39" s="739"/>
    </row>
    <row r="40" spans="1:9" s="721" customFormat="1" ht="13.5" thickBot="1" x14ac:dyDescent="0.25">
      <c r="A40" s="800"/>
      <c r="B40" s="1182"/>
      <c r="C40" s="476" t="s">
        <v>2056</v>
      </c>
      <c r="D40" s="746"/>
      <c r="E40" s="739"/>
      <c r="F40" s="739"/>
      <c r="G40" s="739"/>
      <c r="H40" s="739"/>
      <c r="I40" s="739"/>
    </row>
    <row r="41" spans="1:9" s="721" customFormat="1" ht="13.5" thickBot="1" x14ac:dyDescent="0.25">
      <c r="A41" s="1857" t="s">
        <v>46</v>
      </c>
      <c r="B41" s="1858"/>
      <c r="C41" s="782" t="s">
        <v>83</v>
      </c>
      <c r="D41" s="726"/>
    </row>
    <row r="42" spans="1:9" s="721" customFormat="1" ht="22.5" customHeight="1" thickBot="1" x14ac:dyDescent="0.25">
      <c r="A42" s="1866" t="s">
        <v>913</v>
      </c>
      <c r="B42" s="1867"/>
      <c r="C42" s="799" t="s">
        <v>763</v>
      </c>
      <c r="D42" s="729"/>
      <c r="E42" s="724"/>
      <c r="F42" s="724"/>
      <c r="G42" s="724"/>
      <c r="H42" s="724"/>
      <c r="I42" s="724"/>
    </row>
    <row r="43" spans="1:9" s="721" customFormat="1" ht="36" x14ac:dyDescent="0.2">
      <c r="A43" s="742"/>
      <c r="B43" s="744" t="s">
        <v>923</v>
      </c>
      <c r="C43" s="790">
        <v>10514.26116</v>
      </c>
      <c r="D43" s="738"/>
      <c r="E43" s="739"/>
      <c r="F43" s="739"/>
      <c r="G43" s="739"/>
      <c r="H43" s="739"/>
      <c r="I43" s="739"/>
    </row>
    <row r="44" spans="1:9" s="721" customFormat="1" hidden="1" x14ac:dyDescent="0.2">
      <c r="A44" s="742"/>
      <c r="B44" s="744"/>
      <c r="C44" s="790"/>
      <c r="D44" s="738"/>
      <c r="E44" s="739"/>
      <c r="F44" s="739"/>
      <c r="G44" s="739"/>
      <c r="H44" s="739"/>
      <c r="I44" s="739"/>
    </row>
    <row r="45" spans="1:9" s="721" customFormat="1" hidden="1" x14ac:dyDescent="0.2">
      <c r="A45" s="742"/>
      <c r="B45" s="744"/>
      <c r="C45" s="790"/>
      <c r="D45" s="738"/>
      <c r="E45" s="739"/>
      <c r="F45" s="739"/>
      <c r="G45" s="739"/>
      <c r="H45" s="739"/>
      <c r="I45" s="739"/>
    </row>
    <row r="46" spans="1:9" s="721" customFormat="1" ht="21.75" hidden="1" customHeight="1" x14ac:dyDescent="0.2">
      <c r="A46" s="742"/>
      <c r="B46" s="744"/>
      <c r="C46" s="790"/>
      <c r="D46" s="738"/>
      <c r="E46" s="747"/>
      <c r="F46" s="747"/>
      <c r="G46" s="747"/>
      <c r="H46" s="747"/>
      <c r="I46" s="747"/>
    </row>
    <row r="47" spans="1:9" s="721" customFormat="1" ht="15.75" hidden="1" x14ac:dyDescent="0.2">
      <c r="A47" s="742"/>
      <c r="B47" s="744"/>
      <c r="C47" s="791"/>
      <c r="D47" s="748"/>
      <c r="E47" s="747"/>
      <c r="F47" s="747"/>
      <c r="G47" s="747"/>
      <c r="H47" s="747"/>
      <c r="I47" s="747"/>
    </row>
    <row r="48" spans="1:9" s="721" customFormat="1" ht="15.75" hidden="1" x14ac:dyDescent="0.2">
      <c r="A48" s="742"/>
      <c r="B48" s="744"/>
      <c r="C48" s="791"/>
      <c r="D48" s="748"/>
      <c r="E48" s="747"/>
      <c r="F48" s="747"/>
      <c r="G48" s="747"/>
      <c r="H48" s="747"/>
      <c r="I48" s="747"/>
    </row>
    <row r="49" spans="1:4" s="721" customFormat="1" hidden="1" x14ac:dyDescent="0.2">
      <c r="A49" s="742"/>
      <c r="B49" s="749"/>
      <c r="C49" s="789"/>
      <c r="D49" s="750"/>
    </row>
    <row r="50" spans="1:4" s="721" customFormat="1" hidden="1" x14ac:dyDescent="0.2">
      <c r="A50" s="742"/>
      <c r="B50" s="749"/>
      <c r="C50" s="789"/>
      <c r="D50" s="750"/>
    </row>
    <row r="51" spans="1:4" s="721" customFormat="1" hidden="1" x14ac:dyDescent="0.2">
      <c r="A51" s="742"/>
      <c r="B51" s="749"/>
      <c r="C51" s="789"/>
      <c r="D51" s="751"/>
    </row>
    <row r="52" spans="1:4" s="721" customFormat="1" ht="15.75" hidden="1" customHeight="1" x14ac:dyDescent="0.2">
      <c r="A52" s="742"/>
      <c r="B52" s="743"/>
      <c r="C52" s="789"/>
      <c r="D52" s="751"/>
    </row>
    <row r="53" spans="1:4" s="721" customFormat="1" ht="15.75" hidden="1" customHeight="1" x14ac:dyDescent="0.2">
      <c r="A53" s="742"/>
      <c r="B53" s="743"/>
      <c r="C53" s="789"/>
      <c r="D53" s="751"/>
    </row>
    <row r="54" spans="1:4" s="721" customFormat="1" ht="15.75" hidden="1" customHeight="1" x14ac:dyDescent="0.2">
      <c r="A54" s="742"/>
      <c r="B54" s="743"/>
      <c r="C54" s="789"/>
      <c r="D54" s="751"/>
    </row>
    <row r="55" spans="1:4" s="721" customFormat="1" hidden="1" x14ac:dyDescent="0.2">
      <c r="A55" s="742"/>
      <c r="B55" s="749"/>
      <c r="C55" s="789"/>
      <c r="D55" s="753"/>
    </row>
    <row r="56" spans="1:4" s="721" customFormat="1" ht="15.75" hidden="1" customHeight="1" x14ac:dyDescent="0.2">
      <c r="A56" s="754"/>
      <c r="B56" s="755"/>
      <c r="C56" s="792"/>
      <c r="D56" s="751"/>
    </row>
    <row r="57" spans="1:4" s="721" customFormat="1" ht="36" x14ac:dyDescent="0.2">
      <c r="A57" s="742"/>
      <c r="B57" s="744" t="s">
        <v>924</v>
      </c>
      <c r="C57" s="790">
        <v>1370.1969999999999</v>
      </c>
      <c r="D57" s="756"/>
    </row>
    <row r="58" spans="1:4" s="721" customFormat="1" ht="36" x14ac:dyDescent="0.2">
      <c r="A58" s="742"/>
      <c r="B58" s="744" t="s">
        <v>925</v>
      </c>
      <c r="C58" s="790">
        <v>1754</v>
      </c>
      <c r="D58" s="756"/>
    </row>
    <row r="59" spans="1:4" s="721" customFormat="1" ht="36.75" customHeight="1" x14ac:dyDescent="0.2">
      <c r="A59" s="742"/>
      <c r="B59" s="744" t="s">
        <v>926</v>
      </c>
      <c r="C59" s="791">
        <v>11480.466</v>
      </c>
      <c r="D59" s="756"/>
    </row>
    <row r="60" spans="1:4" s="721" customFormat="1" ht="36" x14ac:dyDescent="0.2">
      <c r="A60" s="742"/>
      <c r="B60" s="744" t="s">
        <v>927</v>
      </c>
      <c r="C60" s="791">
        <v>40218.735000000001</v>
      </c>
      <c r="D60" s="756"/>
    </row>
    <row r="61" spans="1:4" s="721" customFormat="1" ht="48" x14ac:dyDescent="0.2">
      <c r="A61" s="742"/>
      <c r="B61" s="749" t="s">
        <v>928</v>
      </c>
      <c r="C61" s="789">
        <v>20828.805400000001</v>
      </c>
      <c r="D61" s="756"/>
    </row>
    <row r="62" spans="1:4" s="721" customFormat="1" ht="24" x14ac:dyDescent="0.2">
      <c r="A62" s="742"/>
      <c r="B62" s="749" t="s">
        <v>929</v>
      </c>
      <c r="C62" s="789">
        <v>919016.61245999997</v>
      </c>
      <c r="D62" s="756"/>
    </row>
    <row r="63" spans="1:4" s="721" customFormat="1" ht="36" x14ac:dyDescent="0.2">
      <c r="A63" s="742"/>
      <c r="B63" s="749" t="s">
        <v>930</v>
      </c>
      <c r="C63" s="789">
        <v>347078.07283000002</v>
      </c>
      <c r="D63" s="756"/>
    </row>
    <row r="64" spans="1:4" s="721" customFormat="1" ht="36" x14ac:dyDescent="0.2">
      <c r="A64" s="742"/>
      <c r="B64" s="743" t="s">
        <v>931</v>
      </c>
      <c r="C64" s="789">
        <v>4992.25</v>
      </c>
      <c r="D64" s="756"/>
    </row>
    <row r="65" spans="1:9" s="721" customFormat="1" ht="48" x14ac:dyDescent="0.2">
      <c r="A65" s="742"/>
      <c r="B65" s="743" t="s">
        <v>932</v>
      </c>
      <c r="C65" s="789">
        <v>11233.759319999999</v>
      </c>
      <c r="D65" s="756"/>
    </row>
    <row r="66" spans="1:9" s="721" customFormat="1" ht="36" x14ac:dyDescent="0.2">
      <c r="A66" s="757"/>
      <c r="B66" s="758" t="s">
        <v>933</v>
      </c>
      <c r="C66" s="789">
        <v>1548.61905</v>
      </c>
      <c r="D66" s="756"/>
    </row>
    <row r="67" spans="1:9" s="721" customFormat="1" ht="26.25" customHeight="1" x14ac:dyDescent="0.2">
      <c r="A67" s="754"/>
      <c r="B67" s="755" t="s">
        <v>934</v>
      </c>
      <c r="C67" s="789">
        <v>2143.0011799999993</v>
      </c>
      <c r="D67" s="751"/>
    </row>
    <row r="68" spans="1:9" s="721" customFormat="1" ht="36" x14ac:dyDescent="0.2">
      <c r="A68" s="754"/>
      <c r="B68" s="755" t="s">
        <v>935</v>
      </c>
      <c r="C68" s="789">
        <v>44652.047930000001</v>
      </c>
      <c r="D68" s="751"/>
    </row>
    <row r="69" spans="1:9" s="721" customFormat="1" ht="36" x14ac:dyDescent="0.2">
      <c r="A69" s="754"/>
      <c r="B69" s="755" t="s">
        <v>936</v>
      </c>
      <c r="C69" s="789">
        <v>2579.9940099999999</v>
      </c>
      <c r="D69" s="751"/>
    </row>
    <row r="70" spans="1:9" s="721" customFormat="1" ht="36" x14ac:dyDescent="0.2">
      <c r="A70" s="754"/>
      <c r="B70" s="755" t="s">
        <v>937</v>
      </c>
      <c r="C70" s="789">
        <v>44406</v>
      </c>
      <c r="D70" s="751"/>
    </row>
    <row r="71" spans="1:9" s="721" customFormat="1" ht="36" x14ac:dyDescent="0.2">
      <c r="A71" s="754"/>
      <c r="B71" s="755" t="s">
        <v>938</v>
      </c>
      <c r="C71" s="789">
        <v>12983.364740000001</v>
      </c>
      <c r="D71" s="751"/>
    </row>
    <row r="72" spans="1:9" s="721" customFormat="1" ht="36" x14ac:dyDescent="0.2">
      <c r="A72" s="754"/>
      <c r="B72" s="755" t="s">
        <v>959</v>
      </c>
      <c r="C72" s="789">
        <v>16072.557349999999</v>
      </c>
      <c r="D72" s="751"/>
    </row>
    <row r="73" spans="1:9" s="721" customFormat="1" ht="24" x14ac:dyDescent="0.2">
      <c r="A73" s="754"/>
      <c r="B73" s="755" t="s">
        <v>939</v>
      </c>
      <c r="C73" s="789">
        <v>437.69299999999998</v>
      </c>
      <c r="D73" s="751"/>
    </row>
    <row r="74" spans="1:9" s="721" customFormat="1" ht="26.25" customHeight="1" x14ac:dyDescent="0.2">
      <c r="A74" s="754"/>
      <c r="B74" s="755" t="s">
        <v>940</v>
      </c>
      <c r="C74" s="789">
        <v>39375.5</v>
      </c>
      <c r="D74" s="751"/>
    </row>
    <row r="75" spans="1:9" s="721" customFormat="1" ht="60" x14ac:dyDescent="0.2">
      <c r="A75" s="1181"/>
      <c r="B75" s="749" t="s">
        <v>941</v>
      </c>
      <c r="C75" s="789">
        <v>54053</v>
      </c>
      <c r="D75" s="759"/>
    </row>
    <row r="76" spans="1:9" s="721" customFormat="1" ht="13.5" thickBot="1" x14ac:dyDescent="0.25">
      <c r="A76" s="800"/>
      <c r="B76" s="801"/>
      <c r="C76" s="476" t="s">
        <v>2057</v>
      </c>
      <c r="D76" s="746"/>
      <c r="E76" s="739"/>
      <c r="F76" s="739"/>
      <c r="G76" s="739"/>
      <c r="H76" s="739"/>
      <c r="I76" s="739"/>
    </row>
    <row r="77" spans="1:9" s="721" customFormat="1" ht="13.5" thickBot="1" x14ac:dyDescent="0.25">
      <c r="A77" s="1857" t="s">
        <v>46</v>
      </c>
      <c r="B77" s="1858"/>
      <c r="C77" s="782" t="s">
        <v>83</v>
      </c>
      <c r="D77" s="726"/>
    </row>
    <row r="78" spans="1:9" s="721" customFormat="1" ht="22.5" customHeight="1" thickBot="1" x14ac:dyDescent="0.25">
      <c r="A78" s="1866" t="s">
        <v>913</v>
      </c>
      <c r="B78" s="1867"/>
      <c r="C78" s="799" t="s">
        <v>763</v>
      </c>
      <c r="D78" s="729"/>
      <c r="E78" s="724"/>
      <c r="F78" s="724"/>
      <c r="G78" s="724"/>
      <c r="H78" s="724"/>
      <c r="I78" s="724"/>
    </row>
    <row r="79" spans="1:9" s="721" customFormat="1" ht="48" x14ac:dyDescent="0.2">
      <c r="A79" s="754"/>
      <c r="B79" s="804" t="s">
        <v>942</v>
      </c>
      <c r="C79" s="789">
        <v>4217.5205500000002</v>
      </c>
      <c r="D79" s="759"/>
    </row>
    <row r="80" spans="1:9" s="721" customFormat="1" ht="36" x14ac:dyDescent="0.2">
      <c r="A80" s="754"/>
      <c r="B80" s="755" t="s">
        <v>943</v>
      </c>
      <c r="C80" s="789">
        <v>16000</v>
      </c>
      <c r="D80" s="759"/>
    </row>
    <row r="81" spans="1:4" s="721" customFormat="1" ht="36" x14ac:dyDescent="0.2">
      <c r="A81" s="754"/>
      <c r="B81" s="755" t="s">
        <v>944</v>
      </c>
      <c r="C81" s="789">
        <v>18510.512999999999</v>
      </c>
      <c r="D81" s="759"/>
    </row>
    <row r="82" spans="1:4" s="721" customFormat="1" ht="24" x14ac:dyDescent="0.2">
      <c r="A82" s="754"/>
      <c r="B82" s="755" t="s">
        <v>945</v>
      </c>
      <c r="C82" s="789">
        <v>265442.45104000001</v>
      </c>
      <c r="D82" s="759"/>
    </row>
    <row r="83" spans="1:4" s="721" customFormat="1" ht="60" x14ac:dyDescent="0.2">
      <c r="A83" s="754"/>
      <c r="B83" s="755" t="s">
        <v>946</v>
      </c>
      <c r="C83" s="789">
        <v>34000</v>
      </c>
      <c r="D83" s="759"/>
    </row>
    <row r="84" spans="1:4" s="721" customFormat="1" ht="48" x14ac:dyDescent="0.2">
      <c r="A84" s="754"/>
      <c r="B84" s="755" t="s">
        <v>947</v>
      </c>
      <c r="C84" s="789">
        <v>22904.06149</v>
      </c>
      <c r="D84" s="759"/>
    </row>
    <row r="85" spans="1:4" s="721" customFormat="1" ht="52.5" customHeight="1" x14ac:dyDescent="0.2">
      <c r="A85" s="754"/>
      <c r="B85" s="755" t="s">
        <v>948</v>
      </c>
      <c r="C85" s="789">
        <v>16478.993259999999</v>
      </c>
      <c r="D85" s="759"/>
    </row>
    <row r="86" spans="1:4" s="721" customFormat="1" ht="36" x14ac:dyDescent="0.2">
      <c r="A86" s="754"/>
      <c r="B86" s="755" t="s">
        <v>949</v>
      </c>
      <c r="C86" s="789">
        <v>9174.5990000000002</v>
      </c>
      <c r="D86" s="753"/>
    </row>
    <row r="87" spans="1:4" s="721" customFormat="1" ht="48" x14ac:dyDescent="0.2">
      <c r="A87" s="754"/>
      <c r="B87" s="755" t="s">
        <v>950</v>
      </c>
      <c r="C87" s="789">
        <v>333.6397</v>
      </c>
      <c r="D87" s="753"/>
    </row>
    <row r="88" spans="1:4" s="721" customFormat="1" ht="54.75" customHeight="1" x14ac:dyDescent="0.2">
      <c r="A88" s="754"/>
      <c r="B88" s="755" t="s">
        <v>951</v>
      </c>
      <c r="C88" s="792">
        <v>68261.498000000007</v>
      </c>
      <c r="D88" s="753"/>
    </row>
    <row r="89" spans="1:4" s="721" customFormat="1" ht="15" customHeight="1" x14ac:dyDescent="0.2">
      <c r="A89" s="754"/>
      <c r="B89" s="760" t="s">
        <v>954</v>
      </c>
      <c r="C89" s="793">
        <v>760182.82566999993</v>
      </c>
      <c r="D89" s="761"/>
    </row>
    <row r="90" spans="1:4" s="721" customFormat="1" ht="15.75" customHeight="1" x14ac:dyDescent="0.2">
      <c r="A90" s="754"/>
      <c r="B90" s="760" t="s">
        <v>955</v>
      </c>
      <c r="C90" s="794">
        <v>14570.776199999998</v>
      </c>
      <c r="D90" s="761"/>
    </row>
    <row r="91" spans="1:4" s="721" customFormat="1" ht="24" x14ac:dyDescent="0.2">
      <c r="A91" s="754"/>
      <c r="B91" s="760" t="s">
        <v>956</v>
      </c>
      <c r="C91" s="794">
        <v>14324.087030000001</v>
      </c>
      <c r="D91" s="761"/>
    </row>
    <row r="92" spans="1:4" s="721" customFormat="1" ht="24" x14ac:dyDescent="0.2">
      <c r="A92" s="754"/>
      <c r="B92" s="763" t="s">
        <v>958</v>
      </c>
      <c r="C92" s="789">
        <v>196000</v>
      </c>
      <c r="D92" s="762"/>
    </row>
    <row r="93" spans="1:4" ht="12.75" customHeight="1" thickBot="1" x14ac:dyDescent="0.25">
      <c r="A93" s="765"/>
      <c r="B93" s="766"/>
      <c r="C93" s="795"/>
      <c r="D93" s="764"/>
    </row>
    <row r="94" spans="1:4" ht="27.75" customHeight="1" thickBot="1" x14ac:dyDescent="0.25">
      <c r="A94" s="1855" t="s">
        <v>957</v>
      </c>
      <c r="B94" s="1856"/>
      <c r="C94" s="796">
        <f>C20-C28</f>
        <v>820.33564000017941</v>
      </c>
      <c r="D94" s="764"/>
    </row>
    <row r="95" spans="1:4" s="721" customFormat="1" x14ac:dyDescent="0.2">
      <c r="A95" s="767"/>
      <c r="B95" s="768"/>
      <c r="C95" s="797"/>
      <c r="D95" s="769"/>
    </row>
    <row r="96" spans="1:4" s="721" customFormat="1" x14ac:dyDescent="0.2">
      <c r="A96" s="767"/>
      <c r="B96" s="768"/>
      <c r="C96" s="797"/>
      <c r="D96" s="769"/>
    </row>
    <row r="97" spans="1:4" s="721" customFormat="1" x14ac:dyDescent="0.2">
      <c r="A97" s="767"/>
      <c r="B97" s="768"/>
      <c r="C97" s="797"/>
      <c r="D97" s="769"/>
    </row>
  </sheetData>
  <mergeCells count="24">
    <mergeCell ref="A94:B94"/>
    <mergeCell ref="A16:B16"/>
    <mergeCell ref="A17:B17"/>
    <mergeCell ref="A18:B18"/>
    <mergeCell ref="A20:B20"/>
    <mergeCell ref="A21:B21"/>
    <mergeCell ref="A27:B27"/>
    <mergeCell ref="A28:B28"/>
    <mergeCell ref="A42:B42"/>
    <mergeCell ref="A41:B41"/>
    <mergeCell ref="A77:B77"/>
    <mergeCell ref="A78:B78"/>
    <mergeCell ref="A14:C14"/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colBreaks count="1" manualBreakCount="1">
    <brk id="3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F4739-C93A-4772-AFE1-E1DDF63FC010}">
  <sheetPr>
    <tabColor theme="6" tint="0.59999389629810485"/>
  </sheetPr>
  <dimension ref="A1:I120"/>
  <sheetViews>
    <sheetView workbookViewId="0">
      <selection activeCell="I65" sqref="I65"/>
    </sheetView>
  </sheetViews>
  <sheetFormatPr defaultRowHeight="12.75" x14ac:dyDescent="0.2"/>
  <cols>
    <col min="1" max="1" width="9.7109375" customWidth="1"/>
    <col min="2" max="2" width="9.5703125" customWidth="1"/>
    <col min="3" max="3" width="20.85546875" customWidth="1"/>
    <col min="4" max="4" width="33.7109375" customWidth="1"/>
    <col min="5" max="5" width="17.28515625" customWidth="1"/>
    <col min="6" max="6" width="10.7109375" customWidth="1"/>
    <col min="8" max="8" width="12.140625" style="7" bestFit="1" customWidth="1"/>
  </cols>
  <sheetData>
    <row r="1" spans="1:8" s="9" customFormat="1" x14ac:dyDescent="0.2">
      <c r="A1" s="197"/>
      <c r="B1" s="197"/>
      <c r="C1" s="197"/>
      <c r="D1" s="197"/>
      <c r="E1" s="299" t="s">
        <v>41</v>
      </c>
      <c r="H1" s="313"/>
    </row>
    <row r="2" spans="1:8" s="9" customFormat="1" x14ac:dyDescent="0.2">
      <c r="A2" s="197"/>
      <c r="B2" s="197"/>
      <c r="C2" s="197"/>
      <c r="D2" s="197"/>
      <c r="E2" s="300"/>
      <c r="H2" s="313"/>
    </row>
    <row r="3" spans="1:8" s="9" customFormat="1" ht="15.75" x14ac:dyDescent="0.2">
      <c r="A3" s="1552" t="s">
        <v>964</v>
      </c>
      <c r="B3" s="1552"/>
      <c r="C3" s="1552"/>
      <c r="D3" s="1552"/>
      <c r="E3" s="1552"/>
      <c r="H3" s="313"/>
    </row>
    <row r="4" spans="1:8" s="9" customFormat="1" ht="12" customHeight="1" x14ac:dyDescent="0.2">
      <c r="A4" s="197"/>
      <c r="B4" s="197"/>
      <c r="C4" s="197"/>
      <c r="D4" s="197"/>
      <c r="E4" s="197"/>
      <c r="H4" s="313"/>
    </row>
    <row r="5" spans="1:8" s="9" customFormat="1" ht="15.75" x14ac:dyDescent="0.2">
      <c r="A5" s="1553" t="s">
        <v>966</v>
      </c>
      <c r="B5" s="1553"/>
      <c r="C5" s="1553"/>
      <c r="D5" s="1553"/>
      <c r="E5" s="1553"/>
      <c r="H5" s="313"/>
    </row>
    <row r="6" spans="1:8" s="9" customFormat="1" ht="12" customHeight="1" x14ac:dyDescent="0.2">
      <c r="A6" s="204"/>
      <c r="B6" s="204"/>
      <c r="C6" s="204"/>
      <c r="D6" s="204"/>
      <c r="E6" s="204"/>
      <c r="H6" s="313"/>
    </row>
    <row r="7" spans="1:8" s="9" customFormat="1" x14ac:dyDescent="0.2">
      <c r="A7" s="1554" t="s">
        <v>967</v>
      </c>
      <c r="B7" s="1555"/>
      <c r="C7" s="1555"/>
      <c r="D7" s="1555"/>
      <c r="E7" s="1555"/>
      <c r="H7" s="313"/>
    </row>
    <row r="8" spans="1:8" s="9" customFormat="1" ht="12" customHeight="1" thickBot="1" x14ac:dyDescent="0.25">
      <c r="A8" s="203"/>
      <c r="B8" s="204"/>
      <c r="C8" s="204"/>
      <c r="D8" s="204"/>
      <c r="E8" s="204"/>
      <c r="H8" s="313"/>
    </row>
    <row r="9" spans="1:8" s="9" customFormat="1" ht="13.5" thickBot="1" x14ac:dyDescent="0.25">
      <c r="A9" s="1556" t="s">
        <v>349</v>
      </c>
      <c r="B9" s="1557"/>
      <c r="C9" s="1557"/>
      <c r="D9" s="1557"/>
      <c r="E9" s="301" t="s">
        <v>70</v>
      </c>
      <c r="H9" s="313"/>
    </row>
    <row r="10" spans="1:8" s="9" customFormat="1" ht="13.5" thickBot="1" x14ac:dyDescent="0.25">
      <c r="A10" s="302">
        <v>910</v>
      </c>
      <c r="B10" s="1558" t="s">
        <v>539</v>
      </c>
      <c r="C10" s="1558"/>
      <c r="D10" s="1558"/>
      <c r="E10" s="817">
        <f>SUM(E11:E12)</f>
        <v>37014.67</v>
      </c>
      <c r="H10" s="313"/>
    </row>
    <row r="11" spans="1:8" s="9" customFormat="1" ht="12.75" customHeight="1" x14ac:dyDescent="0.2">
      <c r="A11" s="1550"/>
      <c r="B11" s="303" t="s">
        <v>353</v>
      </c>
      <c r="C11" s="304" t="s">
        <v>42</v>
      </c>
      <c r="D11" s="304"/>
      <c r="E11" s="818">
        <v>4894.8</v>
      </c>
      <c r="H11" s="806"/>
    </row>
    <row r="12" spans="1:8" s="9" customFormat="1" ht="12.75" customHeight="1" thickBot="1" x14ac:dyDescent="0.25">
      <c r="A12" s="1550"/>
      <c r="B12" s="303"/>
      <c r="C12" s="1551" t="s">
        <v>43</v>
      </c>
      <c r="D12" s="1551"/>
      <c r="E12" s="819">
        <v>32119.87</v>
      </c>
      <c r="H12" s="806"/>
    </row>
    <row r="13" spans="1:8" s="59" customFormat="1" ht="15" customHeight="1" thickBot="1" x14ac:dyDescent="0.25">
      <c r="A13" s="259">
        <v>911</v>
      </c>
      <c r="B13" s="1560" t="s">
        <v>541</v>
      </c>
      <c r="C13" s="1560"/>
      <c r="D13" s="1560"/>
      <c r="E13" s="817">
        <f>E14</f>
        <v>343886.78</v>
      </c>
      <c r="H13" s="313"/>
    </row>
    <row r="14" spans="1:8" s="96" customFormat="1" ht="12.75" customHeight="1" thickBot="1" x14ac:dyDescent="0.25">
      <c r="A14" s="260"/>
      <c r="B14" s="305" t="s">
        <v>353</v>
      </c>
      <c r="C14" s="1561" t="s">
        <v>43</v>
      </c>
      <c r="D14" s="1562"/>
      <c r="E14" s="819">
        <v>343886.78</v>
      </c>
      <c r="H14" s="313"/>
    </row>
    <row r="15" spans="1:8" s="59" customFormat="1" ht="15" customHeight="1" thickBot="1" x14ac:dyDescent="0.25">
      <c r="A15" s="259">
        <v>912</v>
      </c>
      <c r="B15" s="1560" t="s">
        <v>542</v>
      </c>
      <c r="C15" s="1560"/>
      <c r="D15" s="1560"/>
      <c r="E15" s="817">
        <f>SUM(E16:E20)</f>
        <v>46650</v>
      </c>
      <c r="H15" s="313"/>
    </row>
    <row r="16" spans="1:8" s="96" customFormat="1" ht="12.75" customHeight="1" x14ac:dyDescent="0.2">
      <c r="A16" s="262"/>
      <c r="B16" s="303" t="s">
        <v>353</v>
      </c>
      <c r="C16" s="1559" t="s">
        <v>432</v>
      </c>
      <c r="D16" s="1559"/>
      <c r="E16" s="818">
        <v>9700</v>
      </c>
      <c r="H16" s="313"/>
    </row>
    <row r="17" spans="1:9" s="96" customFormat="1" ht="12.75" customHeight="1" x14ac:dyDescent="0.2">
      <c r="A17" s="262"/>
      <c r="B17" s="306"/>
      <c r="C17" s="1563" t="s">
        <v>218</v>
      </c>
      <c r="D17" s="1563"/>
      <c r="E17" s="820">
        <v>3500</v>
      </c>
      <c r="H17" s="313"/>
    </row>
    <row r="18" spans="1:9" s="96" customFormat="1" ht="12.75" customHeight="1" x14ac:dyDescent="0.2">
      <c r="A18" s="262"/>
      <c r="B18" s="306"/>
      <c r="C18" s="1559" t="s">
        <v>207</v>
      </c>
      <c r="D18" s="1559"/>
      <c r="E18" s="820">
        <v>23150</v>
      </c>
      <c r="H18" s="313"/>
    </row>
    <row r="19" spans="1:9" s="96" customFormat="1" ht="12.75" customHeight="1" x14ac:dyDescent="0.2">
      <c r="A19" s="262"/>
      <c r="B19" s="306"/>
      <c r="C19" s="1563" t="s">
        <v>219</v>
      </c>
      <c r="D19" s="1563"/>
      <c r="E19" s="820">
        <v>3300</v>
      </c>
      <c r="H19" s="313"/>
    </row>
    <row r="20" spans="1:9" s="96" customFormat="1" ht="12.75" customHeight="1" thickBot="1" x14ac:dyDescent="0.25">
      <c r="A20" s="262"/>
      <c r="B20" s="306"/>
      <c r="C20" s="1564" t="s">
        <v>208</v>
      </c>
      <c r="D20" s="1564"/>
      <c r="E20" s="819">
        <v>7000</v>
      </c>
      <c r="H20" s="313"/>
    </row>
    <row r="21" spans="1:9" s="9" customFormat="1" ht="15" customHeight="1" thickBot="1" x14ac:dyDescent="0.25">
      <c r="A21" s="259">
        <v>913</v>
      </c>
      <c r="B21" s="1565" t="s">
        <v>545</v>
      </c>
      <c r="C21" s="1566"/>
      <c r="D21" s="1567"/>
      <c r="E21" s="821">
        <f>SUM(E22:E29)</f>
        <v>1276840.807</v>
      </c>
      <c r="H21" s="313"/>
    </row>
    <row r="22" spans="1:9" s="96" customFormat="1" ht="12.75" customHeight="1" x14ac:dyDescent="0.2">
      <c r="A22" s="260"/>
      <c r="B22" s="303" t="s">
        <v>353</v>
      </c>
      <c r="C22" s="1559" t="s">
        <v>217</v>
      </c>
      <c r="D22" s="1559"/>
      <c r="E22" s="818">
        <v>300362.69999999995</v>
      </c>
      <c r="H22" s="313"/>
    </row>
    <row r="23" spans="1:9" s="96" customFormat="1" ht="12.75" customHeight="1" x14ac:dyDescent="0.2">
      <c r="A23" s="260"/>
      <c r="B23" s="306"/>
      <c r="C23" s="1563" t="s">
        <v>218</v>
      </c>
      <c r="D23" s="1563"/>
      <c r="E23" s="820">
        <v>132966.80200000003</v>
      </c>
      <c r="H23" s="313"/>
    </row>
    <row r="24" spans="1:9" s="96" customFormat="1" ht="12.75" customHeight="1" x14ac:dyDescent="0.2">
      <c r="A24" s="260"/>
      <c r="B24" s="306"/>
      <c r="C24" s="1559" t="s">
        <v>207</v>
      </c>
      <c r="D24" s="1559"/>
      <c r="E24" s="820">
        <v>340245.8</v>
      </c>
      <c r="H24" s="313"/>
    </row>
    <row r="25" spans="1:9" s="96" customFormat="1" ht="12.75" customHeight="1" x14ac:dyDescent="0.2">
      <c r="A25" s="260"/>
      <c r="B25" s="306"/>
      <c r="C25" s="1563" t="s">
        <v>219</v>
      </c>
      <c r="D25" s="1563"/>
      <c r="E25" s="820">
        <v>240392.10500000001</v>
      </c>
      <c r="H25" s="313"/>
    </row>
    <row r="26" spans="1:9" s="96" customFormat="1" ht="12.75" customHeight="1" x14ac:dyDescent="0.2">
      <c r="A26" s="260"/>
      <c r="B26" s="306"/>
      <c r="C26" s="1563" t="s">
        <v>367</v>
      </c>
      <c r="D26" s="1563"/>
      <c r="E26" s="820">
        <v>6365.4</v>
      </c>
      <c r="H26" s="313"/>
    </row>
    <row r="27" spans="1:9" s="96" customFormat="1" ht="12.75" customHeight="1" x14ac:dyDescent="0.2">
      <c r="A27" s="260"/>
      <c r="B27" s="306"/>
      <c r="C27" s="1563" t="s">
        <v>208</v>
      </c>
      <c r="D27" s="1569"/>
      <c r="E27" s="820">
        <v>244008</v>
      </c>
      <c r="H27" s="313"/>
    </row>
    <row r="28" spans="1:9" s="96" customFormat="1" ht="12.75" customHeight="1" x14ac:dyDescent="0.2">
      <c r="A28" s="260"/>
      <c r="B28" s="306"/>
      <c r="C28" s="1570" t="s">
        <v>79</v>
      </c>
      <c r="D28" s="1563"/>
      <c r="E28" s="820">
        <v>12500</v>
      </c>
      <c r="H28" s="313"/>
    </row>
    <row r="29" spans="1:9" s="96" customFormat="1" ht="12.75" customHeight="1" thickBot="1" x14ac:dyDescent="0.25">
      <c r="A29" s="260"/>
      <c r="B29" s="807"/>
      <c r="C29" s="1571" t="s">
        <v>969</v>
      </c>
      <c r="D29" s="1572"/>
      <c r="E29" s="822">
        <v>0</v>
      </c>
      <c r="H29" s="313"/>
    </row>
    <row r="30" spans="1:9" s="59" customFormat="1" ht="15" customHeight="1" thickBot="1" x14ac:dyDescent="0.25">
      <c r="A30" s="259">
        <v>914</v>
      </c>
      <c r="B30" s="1573" t="s">
        <v>647</v>
      </c>
      <c r="C30" s="1574"/>
      <c r="D30" s="1575"/>
      <c r="E30" s="817">
        <f>SUM(E31:E46)</f>
        <v>974457.03</v>
      </c>
      <c r="H30" s="313"/>
      <c r="I30" s="314"/>
    </row>
    <row r="31" spans="1:9" s="96" customFormat="1" ht="12.75" customHeight="1" x14ac:dyDescent="0.2">
      <c r="A31" s="379"/>
      <c r="B31" s="380" t="s">
        <v>353</v>
      </c>
      <c r="C31" s="1576" t="s">
        <v>272</v>
      </c>
      <c r="D31" s="1576"/>
      <c r="E31" s="823">
        <v>17144</v>
      </c>
      <c r="H31" s="313"/>
      <c r="I31" s="313"/>
    </row>
    <row r="32" spans="1:9" s="96" customFormat="1" ht="12.75" customHeight="1" x14ac:dyDescent="0.2">
      <c r="A32" s="262"/>
      <c r="B32" s="308"/>
      <c r="C32" s="1568" t="s">
        <v>213</v>
      </c>
      <c r="D32" s="1568"/>
      <c r="E32" s="820">
        <v>11000</v>
      </c>
      <c r="H32" s="313"/>
      <c r="I32" s="313"/>
    </row>
    <row r="33" spans="1:9" s="96" customFormat="1" ht="12.75" customHeight="1" x14ac:dyDescent="0.2">
      <c r="A33" s="262"/>
      <c r="B33" s="308"/>
      <c r="C33" s="1568" t="s">
        <v>209</v>
      </c>
      <c r="D33" s="1568"/>
      <c r="E33" s="820">
        <v>11540</v>
      </c>
      <c r="H33" s="313"/>
      <c r="I33" s="313"/>
    </row>
    <row r="34" spans="1:9" s="96" customFormat="1" ht="12.75" customHeight="1" x14ac:dyDescent="0.2">
      <c r="A34" s="262"/>
      <c r="B34" s="308"/>
      <c r="C34" s="1577" t="s">
        <v>273</v>
      </c>
      <c r="D34" s="1577"/>
      <c r="E34" s="820">
        <v>6700</v>
      </c>
      <c r="H34" s="313"/>
      <c r="I34" s="313"/>
    </row>
    <row r="35" spans="1:9" s="96" customFormat="1" ht="12.75" customHeight="1" x14ac:dyDescent="0.2">
      <c r="A35" s="262"/>
      <c r="B35" s="308"/>
      <c r="C35" s="1568" t="s">
        <v>221</v>
      </c>
      <c r="D35" s="1568"/>
      <c r="E35" s="820">
        <v>5225</v>
      </c>
      <c r="H35" s="313"/>
      <c r="I35" s="313"/>
    </row>
    <row r="36" spans="1:9" s="96" customFormat="1" ht="12.75" customHeight="1" x14ac:dyDescent="0.2">
      <c r="A36" s="262"/>
      <c r="B36" s="308"/>
      <c r="C36" s="1568" t="s">
        <v>970</v>
      </c>
      <c r="D36" s="1568"/>
      <c r="E36" s="820">
        <v>3344.5299999999997</v>
      </c>
      <c r="H36" s="313"/>
      <c r="I36" s="313"/>
    </row>
    <row r="37" spans="1:9" s="96" customFormat="1" ht="12.75" customHeight="1" x14ac:dyDescent="0.2">
      <c r="A37" s="262"/>
      <c r="B37" s="308"/>
      <c r="C37" s="1579" t="s">
        <v>275</v>
      </c>
      <c r="D37" s="1579"/>
      <c r="E37" s="820">
        <v>17614</v>
      </c>
      <c r="H37" s="313"/>
      <c r="I37" s="313"/>
    </row>
    <row r="38" spans="1:9" s="96" customFormat="1" ht="12.75" customHeight="1" x14ac:dyDescent="0.2">
      <c r="A38" s="262"/>
      <c r="B38" s="308"/>
      <c r="C38" s="1568" t="s">
        <v>276</v>
      </c>
      <c r="D38" s="1568"/>
      <c r="E38" s="820">
        <v>9866.2000000000007</v>
      </c>
      <c r="H38" s="313"/>
      <c r="I38" s="313"/>
    </row>
    <row r="39" spans="1:9" s="96" customFormat="1" ht="12.75" customHeight="1" x14ac:dyDescent="0.2">
      <c r="A39" s="262"/>
      <c r="B39" s="308"/>
      <c r="C39" s="1568" t="s">
        <v>277</v>
      </c>
      <c r="D39" s="1568"/>
      <c r="E39" s="820">
        <v>3736.67</v>
      </c>
      <c r="H39" s="313"/>
      <c r="I39" s="313"/>
    </row>
    <row r="40" spans="1:9" s="96" customFormat="1" ht="12.75" customHeight="1" x14ac:dyDescent="0.2">
      <c r="A40" s="262"/>
      <c r="B40" s="308"/>
      <c r="C40" s="1568" t="s">
        <v>222</v>
      </c>
      <c r="D40" s="1568"/>
      <c r="E40" s="820">
        <v>4750</v>
      </c>
      <c r="H40" s="313"/>
      <c r="I40" s="313"/>
    </row>
    <row r="41" spans="1:9" s="96" customFormat="1" ht="12.75" customHeight="1" x14ac:dyDescent="0.2">
      <c r="A41" s="262"/>
      <c r="B41" s="308"/>
      <c r="C41" s="1568" t="s">
        <v>278</v>
      </c>
      <c r="D41" s="1568"/>
      <c r="E41" s="820">
        <v>2315</v>
      </c>
      <c r="H41" s="313"/>
      <c r="I41" s="313"/>
    </row>
    <row r="42" spans="1:9" s="96" customFormat="1" ht="12.75" customHeight="1" x14ac:dyDescent="0.2">
      <c r="A42" s="262"/>
      <c r="B42" s="308"/>
      <c r="C42" s="1568" t="s">
        <v>210</v>
      </c>
      <c r="D42" s="1568"/>
      <c r="E42" s="820">
        <v>43615.76</v>
      </c>
      <c r="H42" s="313"/>
      <c r="I42" s="313"/>
    </row>
    <row r="43" spans="1:9" s="96" customFormat="1" ht="12.75" customHeight="1" x14ac:dyDescent="0.2">
      <c r="A43" s="262"/>
      <c r="B43" s="308"/>
      <c r="C43" s="1568" t="s">
        <v>212</v>
      </c>
      <c r="D43" s="1568"/>
      <c r="E43" s="820">
        <v>4250</v>
      </c>
      <c r="H43" s="313"/>
      <c r="I43" s="313"/>
    </row>
    <row r="44" spans="1:9" s="96" customFormat="1" ht="12.75" customHeight="1" x14ac:dyDescent="0.2">
      <c r="A44" s="262"/>
      <c r="B44" s="308"/>
      <c r="C44" s="1568" t="s">
        <v>214</v>
      </c>
      <c r="D44" s="1568"/>
      <c r="E44" s="820">
        <v>12215</v>
      </c>
      <c r="H44" s="313"/>
      <c r="I44" s="313"/>
    </row>
    <row r="45" spans="1:9" s="96" customFormat="1" ht="12.75" customHeight="1" x14ac:dyDescent="0.2">
      <c r="A45" s="262"/>
      <c r="B45" s="308"/>
      <c r="C45" s="1568" t="s">
        <v>713</v>
      </c>
      <c r="D45" s="1568"/>
      <c r="E45" s="820">
        <v>3000</v>
      </c>
      <c r="H45" s="313"/>
      <c r="I45" s="313"/>
    </row>
    <row r="46" spans="1:9" s="96" customFormat="1" ht="12.75" customHeight="1" thickBot="1" x14ac:dyDescent="0.25">
      <c r="A46" s="332"/>
      <c r="B46" s="344"/>
      <c r="C46" s="1580" t="s">
        <v>971</v>
      </c>
      <c r="D46" s="1580"/>
      <c r="E46" s="824">
        <v>818140.87</v>
      </c>
      <c r="H46" s="313"/>
      <c r="I46" s="313"/>
    </row>
    <row r="47" spans="1:9" s="59" customFormat="1" ht="15" customHeight="1" thickBot="1" x14ac:dyDescent="0.25">
      <c r="A47" s="809">
        <v>915</v>
      </c>
      <c r="B47" s="1581" t="s">
        <v>751</v>
      </c>
      <c r="C47" s="1582"/>
      <c r="D47" s="1583"/>
      <c r="E47" s="825">
        <f>SUM(E48:E51)</f>
        <v>10080</v>
      </c>
      <c r="H47" s="313"/>
      <c r="I47" s="314"/>
    </row>
    <row r="48" spans="1:9" s="96" customFormat="1" ht="12.75" customHeight="1" x14ac:dyDescent="0.2">
      <c r="A48" s="811"/>
      <c r="B48" s="812" t="s">
        <v>353</v>
      </c>
      <c r="C48" s="1578" t="s">
        <v>272</v>
      </c>
      <c r="D48" s="1578"/>
      <c r="E48" s="826">
        <v>50</v>
      </c>
      <c r="H48" s="313"/>
      <c r="I48" s="313"/>
    </row>
    <row r="49" spans="1:9" s="96" customFormat="1" ht="12.75" customHeight="1" x14ac:dyDescent="0.2">
      <c r="A49" s="260"/>
      <c r="B49" s="368"/>
      <c r="C49" s="374" t="s">
        <v>273</v>
      </c>
      <c r="D49" s="374"/>
      <c r="E49" s="820">
        <v>5180</v>
      </c>
      <c r="H49" s="313"/>
      <c r="I49" s="313"/>
    </row>
    <row r="50" spans="1:9" s="96" customFormat="1" ht="12.75" customHeight="1" x14ac:dyDescent="0.2">
      <c r="A50" s="260"/>
      <c r="B50" s="368"/>
      <c r="C50" s="374" t="s">
        <v>748</v>
      </c>
      <c r="D50" s="374"/>
      <c r="E50" s="820">
        <v>4600</v>
      </c>
      <c r="H50" s="313"/>
      <c r="I50" s="313"/>
    </row>
    <row r="51" spans="1:9" s="96" customFormat="1" ht="12.75" customHeight="1" thickBot="1" x14ac:dyDescent="0.25">
      <c r="A51" s="264"/>
      <c r="B51" s="813"/>
      <c r="C51" s="814" t="s">
        <v>276</v>
      </c>
      <c r="D51" s="814"/>
      <c r="E51" s="827">
        <v>250</v>
      </c>
      <c r="H51" s="313"/>
      <c r="I51" s="313"/>
    </row>
    <row r="52" spans="1:9" s="243" customFormat="1" ht="15" customHeight="1" thickBot="1" x14ac:dyDescent="0.25">
      <c r="A52" s="808">
        <v>917</v>
      </c>
      <c r="B52" s="1584" t="s">
        <v>550</v>
      </c>
      <c r="C52" s="1585"/>
      <c r="D52" s="1585"/>
      <c r="E52" s="828">
        <f>SUM(E53:E61)</f>
        <v>186339.88</v>
      </c>
      <c r="H52" s="313"/>
      <c r="I52" s="315"/>
    </row>
    <row r="53" spans="1:9" s="96" customFormat="1" ht="12.75" customHeight="1" x14ac:dyDescent="0.2">
      <c r="A53" s="811"/>
      <c r="B53" s="380" t="s">
        <v>353</v>
      </c>
      <c r="C53" s="1576" t="s">
        <v>272</v>
      </c>
      <c r="D53" s="1576"/>
      <c r="E53" s="823">
        <v>17720</v>
      </c>
      <c r="H53" s="313"/>
      <c r="I53" s="313"/>
    </row>
    <row r="54" spans="1:9" s="96" customFormat="1" ht="12.75" customHeight="1" x14ac:dyDescent="0.2">
      <c r="A54" s="260"/>
      <c r="B54" s="308"/>
      <c r="C54" s="1568" t="s">
        <v>213</v>
      </c>
      <c r="D54" s="1568"/>
      <c r="E54" s="820">
        <v>24356</v>
      </c>
      <c r="H54" s="313"/>
    </row>
    <row r="55" spans="1:9" s="96" customFormat="1" ht="12.75" customHeight="1" x14ac:dyDescent="0.2">
      <c r="A55" s="260"/>
      <c r="B55" s="308"/>
      <c r="C55" s="1577" t="s">
        <v>273</v>
      </c>
      <c r="D55" s="1577"/>
      <c r="E55" s="820">
        <v>9380</v>
      </c>
      <c r="H55" s="313"/>
    </row>
    <row r="56" spans="1:9" s="96" customFormat="1" ht="12.75" customHeight="1" x14ac:dyDescent="0.2">
      <c r="A56" s="260"/>
      <c r="B56" s="308"/>
      <c r="C56" s="1568" t="s">
        <v>221</v>
      </c>
      <c r="D56" s="1568"/>
      <c r="E56" s="820">
        <v>28980</v>
      </c>
      <c r="H56" s="313"/>
    </row>
    <row r="57" spans="1:9" s="96" customFormat="1" ht="12.75" customHeight="1" x14ac:dyDescent="0.2">
      <c r="A57" s="260"/>
      <c r="B57" s="308"/>
      <c r="C57" s="1568" t="s">
        <v>970</v>
      </c>
      <c r="D57" s="1568"/>
      <c r="E57" s="820">
        <v>18050</v>
      </c>
      <c r="H57" s="313"/>
    </row>
    <row r="58" spans="1:9" s="96" customFormat="1" ht="12.75" customHeight="1" x14ac:dyDescent="0.2">
      <c r="A58" s="260"/>
      <c r="B58" s="308"/>
      <c r="C58" s="1579" t="s">
        <v>275</v>
      </c>
      <c r="D58" s="1579"/>
      <c r="E58" s="820">
        <v>18915</v>
      </c>
      <c r="H58" s="313"/>
    </row>
    <row r="59" spans="1:9" s="96" customFormat="1" ht="12.75" customHeight="1" x14ac:dyDescent="0.2">
      <c r="A59" s="260"/>
      <c r="B59" s="308"/>
      <c r="C59" s="1586" t="s">
        <v>276</v>
      </c>
      <c r="D59" s="1586"/>
      <c r="E59" s="819">
        <v>7153.73</v>
      </c>
      <c r="H59" s="313"/>
    </row>
    <row r="60" spans="1:9" s="96" customFormat="1" ht="12.75" customHeight="1" x14ac:dyDescent="0.2">
      <c r="A60" s="260"/>
      <c r="B60" s="308"/>
      <c r="C60" s="1587" t="s">
        <v>277</v>
      </c>
      <c r="D60" s="1588"/>
      <c r="E60" s="820">
        <v>29425.15</v>
      </c>
      <c r="H60" s="313"/>
    </row>
    <row r="61" spans="1:9" s="96" customFormat="1" ht="12.75" customHeight="1" thickBot="1" x14ac:dyDescent="0.25">
      <c r="A61" s="264"/>
      <c r="B61" s="344"/>
      <c r="C61" s="1589" t="s">
        <v>971</v>
      </c>
      <c r="D61" s="1589"/>
      <c r="E61" s="827">
        <v>32360</v>
      </c>
      <c r="H61" s="313"/>
    </row>
    <row r="62" spans="1:9" s="96" customFormat="1" ht="12.75" customHeight="1" x14ac:dyDescent="0.2">
      <c r="A62" s="810"/>
      <c r="B62" s="368"/>
      <c r="C62" s="368"/>
      <c r="D62" s="368"/>
      <c r="E62" s="815"/>
      <c r="H62" s="313"/>
    </row>
    <row r="63" spans="1:9" s="9" customFormat="1" x14ac:dyDescent="0.2">
      <c r="A63" s="197"/>
      <c r="B63" s="197"/>
      <c r="C63" s="197"/>
      <c r="D63" s="197"/>
      <c r="E63" s="299" t="s">
        <v>224</v>
      </c>
      <c r="H63" s="313"/>
    </row>
    <row r="64" spans="1:9" s="9" customFormat="1" x14ac:dyDescent="0.2">
      <c r="A64" s="197"/>
      <c r="B64" s="197"/>
      <c r="C64" s="197"/>
      <c r="D64" s="197"/>
      <c r="E64" s="300"/>
      <c r="H64" s="313"/>
    </row>
    <row r="65" spans="1:8" s="9" customFormat="1" ht="15.75" x14ac:dyDescent="0.2">
      <c r="A65" s="1552" t="s">
        <v>964</v>
      </c>
      <c r="B65" s="1552"/>
      <c r="C65" s="1552"/>
      <c r="D65" s="1552"/>
      <c r="E65" s="1552"/>
      <c r="H65" s="313"/>
    </row>
    <row r="66" spans="1:8" s="9" customFormat="1" x14ac:dyDescent="0.2">
      <c r="A66" s="197"/>
      <c r="B66" s="197"/>
      <c r="C66" s="197"/>
      <c r="D66" s="197"/>
      <c r="E66" s="197"/>
      <c r="H66" s="313"/>
    </row>
    <row r="67" spans="1:8" s="9" customFormat="1" ht="15.75" x14ac:dyDescent="0.2">
      <c r="A67" s="1553" t="s">
        <v>966</v>
      </c>
      <c r="B67" s="1553"/>
      <c r="C67" s="1553"/>
      <c r="D67" s="1553"/>
      <c r="E67" s="1553"/>
      <c r="H67" s="313"/>
    </row>
    <row r="68" spans="1:8" s="9" customFormat="1" x14ac:dyDescent="0.2">
      <c r="A68" s="204"/>
      <c r="B68" s="204"/>
      <c r="C68" s="204"/>
      <c r="D68" s="204"/>
      <c r="E68" s="204"/>
      <c r="H68" s="313"/>
    </row>
    <row r="69" spans="1:8" s="9" customFormat="1" x14ac:dyDescent="0.2">
      <c r="A69" s="1554" t="s">
        <v>967</v>
      </c>
      <c r="B69" s="1555"/>
      <c r="C69" s="1555"/>
      <c r="D69" s="1555"/>
      <c r="E69" s="1555"/>
      <c r="H69" s="313"/>
    </row>
    <row r="70" spans="1:8" s="9" customFormat="1" ht="12" customHeight="1" thickBot="1" x14ac:dyDescent="0.25">
      <c r="A70" s="203"/>
      <c r="B70" s="204"/>
      <c r="C70" s="204"/>
      <c r="D70" s="204"/>
      <c r="E70" s="204"/>
      <c r="H70" s="313"/>
    </row>
    <row r="71" spans="1:8" s="9" customFormat="1" ht="13.5" thickBot="1" x14ac:dyDescent="0.25">
      <c r="A71" s="1556" t="s">
        <v>349</v>
      </c>
      <c r="B71" s="1557"/>
      <c r="C71" s="1557"/>
      <c r="D71" s="1557"/>
      <c r="E71" s="301" t="s">
        <v>70</v>
      </c>
      <c r="H71" s="313"/>
    </row>
    <row r="72" spans="1:8" s="243" customFormat="1" ht="15" customHeight="1" thickBot="1" x14ac:dyDescent="0.25">
      <c r="A72" s="268">
        <v>919</v>
      </c>
      <c r="B72" s="1565" t="s">
        <v>551</v>
      </c>
      <c r="C72" s="1566"/>
      <c r="D72" s="1566"/>
      <c r="E72" s="817">
        <f>E73+E74</f>
        <v>14741.64</v>
      </c>
      <c r="H72" s="313"/>
    </row>
    <row r="73" spans="1:8" s="96" customFormat="1" ht="12.75" customHeight="1" x14ac:dyDescent="0.2">
      <c r="A73" s="1590"/>
      <c r="B73" s="307" t="s">
        <v>199</v>
      </c>
      <c r="C73" s="1592" t="s">
        <v>399</v>
      </c>
      <c r="D73" s="1592"/>
      <c r="E73" s="822">
        <v>0</v>
      </c>
      <c r="H73" s="313"/>
    </row>
    <row r="74" spans="1:8" s="9" customFormat="1" ht="12.75" customHeight="1" thickBot="1" x14ac:dyDescent="0.25">
      <c r="A74" s="1591"/>
      <c r="B74" s="344"/>
      <c r="C74" s="1593" t="s">
        <v>749</v>
      </c>
      <c r="D74" s="1594"/>
      <c r="E74" s="827">
        <v>14741.64</v>
      </c>
      <c r="H74" s="313"/>
    </row>
    <row r="75" spans="1:8" s="243" customFormat="1" ht="15" customHeight="1" thickBot="1" x14ac:dyDescent="0.25">
      <c r="A75" s="259">
        <v>920</v>
      </c>
      <c r="B75" s="1595" t="s">
        <v>646</v>
      </c>
      <c r="C75" s="1595"/>
      <c r="D75" s="1595"/>
      <c r="E75" s="829">
        <f>SUM(E76:E84)</f>
        <v>446839.12</v>
      </c>
      <c r="H75" s="313"/>
    </row>
    <row r="76" spans="1:8" s="96" customFormat="1" ht="12.75" customHeight="1" x14ac:dyDescent="0.2">
      <c r="A76" s="262"/>
      <c r="B76" s="307" t="s">
        <v>353</v>
      </c>
      <c r="C76" s="1577" t="s">
        <v>273</v>
      </c>
      <c r="D76" s="1577"/>
      <c r="E76" s="830">
        <v>55000</v>
      </c>
      <c r="H76" s="313"/>
    </row>
    <row r="77" spans="1:8" s="96" customFormat="1" ht="12.75" customHeight="1" x14ac:dyDescent="0.2">
      <c r="A77" s="262"/>
      <c r="B77" s="307"/>
      <c r="C77" s="1568" t="s">
        <v>221</v>
      </c>
      <c r="D77" s="1568"/>
      <c r="E77" s="830">
        <v>16000</v>
      </c>
      <c r="H77" s="313"/>
    </row>
    <row r="78" spans="1:8" s="96" customFormat="1" ht="12.75" customHeight="1" x14ac:dyDescent="0.2">
      <c r="A78" s="262"/>
      <c r="B78" s="307"/>
      <c r="C78" s="1568" t="s">
        <v>970</v>
      </c>
      <c r="D78" s="1568"/>
      <c r="E78" s="830">
        <v>138200</v>
      </c>
      <c r="H78" s="313"/>
    </row>
    <row r="79" spans="1:8" s="96" customFormat="1" ht="12.75" customHeight="1" x14ac:dyDescent="0.2">
      <c r="A79" s="262"/>
      <c r="B79" s="307"/>
      <c r="C79" s="1568" t="s">
        <v>276</v>
      </c>
      <c r="D79" s="1568"/>
      <c r="E79" s="830">
        <v>3700</v>
      </c>
      <c r="H79" s="313"/>
    </row>
    <row r="80" spans="1:8" s="96" customFormat="1" ht="12.75" customHeight="1" x14ac:dyDescent="0.2">
      <c r="A80" s="262"/>
      <c r="B80" s="307"/>
      <c r="C80" s="1568" t="s">
        <v>277</v>
      </c>
      <c r="D80" s="1568"/>
      <c r="E80" s="830">
        <v>156271.12</v>
      </c>
      <c r="H80" s="313"/>
    </row>
    <row r="81" spans="1:8" s="96" customFormat="1" ht="12.75" customHeight="1" x14ac:dyDescent="0.2">
      <c r="A81" s="262"/>
      <c r="B81" s="307"/>
      <c r="C81" s="1568" t="s">
        <v>278</v>
      </c>
      <c r="D81" s="1568"/>
      <c r="E81" s="830">
        <v>1000</v>
      </c>
      <c r="H81" s="313"/>
    </row>
    <row r="82" spans="1:8" s="96" customFormat="1" ht="12.75" customHeight="1" x14ac:dyDescent="0.2">
      <c r="A82" s="262"/>
      <c r="B82" s="307"/>
      <c r="C82" s="1568" t="s">
        <v>210</v>
      </c>
      <c r="D82" s="1568"/>
      <c r="E82" s="830">
        <v>4200</v>
      </c>
      <c r="H82" s="313"/>
    </row>
    <row r="83" spans="1:8" s="96" customFormat="1" ht="12.75" customHeight="1" x14ac:dyDescent="0.2">
      <c r="A83" s="262"/>
      <c r="B83" s="307"/>
      <c r="C83" s="714" t="s">
        <v>212</v>
      </c>
      <c r="D83" s="714"/>
      <c r="E83" s="830">
        <v>57068</v>
      </c>
      <c r="H83" s="313"/>
    </row>
    <row r="84" spans="1:8" s="96" customFormat="1" ht="12.75" customHeight="1" thickBot="1" x14ac:dyDescent="0.25">
      <c r="A84" s="262"/>
      <c r="B84" s="308"/>
      <c r="C84" s="1568" t="s">
        <v>214</v>
      </c>
      <c r="D84" s="1568"/>
      <c r="E84" s="830">
        <v>15400</v>
      </c>
      <c r="H84" s="313"/>
    </row>
    <row r="85" spans="1:8" s="243" customFormat="1" ht="15" customHeight="1" thickBot="1" x14ac:dyDescent="0.25">
      <c r="A85" s="259">
        <v>923</v>
      </c>
      <c r="B85" s="1560" t="s">
        <v>553</v>
      </c>
      <c r="C85" s="1560"/>
      <c r="D85" s="1560"/>
      <c r="E85" s="829">
        <f>SUM(E86:E92)</f>
        <v>333231.19</v>
      </c>
      <c r="H85" s="313"/>
    </row>
    <row r="86" spans="1:8" s="9" customFormat="1" ht="12.75" customHeight="1" x14ac:dyDescent="0.2">
      <c r="A86" s="262"/>
      <c r="B86" s="307" t="s">
        <v>353</v>
      </c>
      <c r="C86" s="1577" t="s">
        <v>213</v>
      </c>
      <c r="D86" s="1577"/>
      <c r="E86" s="831">
        <v>13960.75</v>
      </c>
      <c r="H86" s="313"/>
    </row>
    <row r="87" spans="1:8" s="9" customFormat="1" ht="12.75" customHeight="1" x14ac:dyDescent="0.2">
      <c r="A87" s="262"/>
      <c r="B87" s="307"/>
      <c r="C87" s="1568" t="s">
        <v>209</v>
      </c>
      <c r="D87" s="1568"/>
      <c r="E87" s="830">
        <v>15000</v>
      </c>
      <c r="H87" s="313"/>
    </row>
    <row r="88" spans="1:8" s="9" customFormat="1" ht="12.75" customHeight="1" x14ac:dyDescent="0.2">
      <c r="A88" s="262"/>
      <c r="B88" s="307"/>
      <c r="C88" s="1577" t="s">
        <v>273</v>
      </c>
      <c r="D88" s="1577"/>
      <c r="E88" s="830">
        <v>1495</v>
      </c>
      <c r="H88" s="313"/>
    </row>
    <row r="89" spans="1:8" s="9" customFormat="1" ht="12.75" customHeight="1" x14ac:dyDescent="0.2">
      <c r="A89" s="262"/>
      <c r="B89" s="307"/>
      <c r="C89" s="1596" t="s">
        <v>970</v>
      </c>
      <c r="D89" s="1597"/>
      <c r="E89" s="830">
        <v>171080</v>
      </c>
      <c r="H89" s="313"/>
    </row>
    <row r="90" spans="1:8" s="9" customFormat="1" ht="12.75" customHeight="1" x14ac:dyDescent="0.2">
      <c r="A90" s="262"/>
      <c r="B90" s="307"/>
      <c r="C90" s="1579" t="s">
        <v>275</v>
      </c>
      <c r="D90" s="1579"/>
      <c r="E90" s="858">
        <v>3608.19</v>
      </c>
      <c r="H90" s="313"/>
    </row>
    <row r="91" spans="1:8" s="9" customFormat="1" ht="12.75" customHeight="1" x14ac:dyDescent="0.2">
      <c r="A91" s="262"/>
      <c r="B91" s="832"/>
      <c r="C91" s="1596" t="s">
        <v>972</v>
      </c>
      <c r="D91" s="1597"/>
      <c r="E91" s="830">
        <v>128087.25</v>
      </c>
      <c r="H91" s="313"/>
    </row>
    <row r="92" spans="1:8" s="9" customFormat="1" ht="12.75" customHeight="1" thickBot="1" x14ac:dyDescent="0.25">
      <c r="A92" s="332"/>
      <c r="B92" s="870"/>
      <c r="C92" s="1598" t="s">
        <v>971</v>
      </c>
      <c r="D92" s="1599"/>
      <c r="E92" s="838">
        <v>0</v>
      </c>
      <c r="H92" s="313"/>
    </row>
    <row r="93" spans="1:8" s="243" customFormat="1" ht="15" customHeight="1" thickBot="1" x14ac:dyDescent="0.25">
      <c r="A93" s="259">
        <v>924</v>
      </c>
      <c r="B93" s="1560" t="s">
        <v>554</v>
      </c>
      <c r="C93" s="1560"/>
      <c r="D93" s="1560"/>
      <c r="E93" s="829">
        <f>E94</f>
        <v>8400</v>
      </c>
      <c r="H93" s="313"/>
    </row>
    <row r="94" spans="1:8" s="9" customFormat="1" ht="12.75" customHeight="1" thickBot="1" x14ac:dyDescent="0.25">
      <c r="A94" s="260"/>
      <c r="B94" s="833" t="s">
        <v>199</v>
      </c>
      <c r="C94" s="834" t="s">
        <v>209</v>
      </c>
      <c r="D94" s="835"/>
      <c r="E94" s="836">
        <f>55275-46875</f>
        <v>8400</v>
      </c>
      <c r="H94" s="313"/>
    </row>
    <row r="95" spans="1:8" s="243" customFormat="1" ht="15" customHeight="1" thickBot="1" x14ac:dyDescent="0.25">
      <c r="A95" s="259">
        <v>925</v>
      </c>
      <c r="B95" s="1560" t="s">
        <v>555</v>
      </c>
      <c r="C95" s="1560"/>
      <c r="D95" s="1560"/>
      <c r="E95" s="829">
        <f>E96</f>
        <v>9428</v>
      </c>
      <c r="H95" s="696"/>
    </row>
    <row r="96" spans="1:8" s="9" customFormat="1" ht="12.75" customHeight="1" thickBot="1" x14ac:dyDescent="0.25">
      <c r="A96" s="260"/>
      <c r="B96" s="833" t="s">
        <v>199</v>
      </c>
      <c r="C96" s="1600" t="s">
        <v>214</v>
      </c>
      <c r="D96" s="1601"/>
      <c r="E96" s="836">
        <v>9428</v>
      </c>
      <c r="H96" s="313"/>
    </row>
    <row r="97" spans="1:8" s="243" customFormat="1" ht="15" customHeight="1" thickBot="1" x14ac:dyDescent="0.25">
      <c r="A97" s="268">
        <v>926</v>
      </c>
      <c r="B97" s="1565" t="s">
        <v>556</v>
      </c>
      <c r="C97" s="1566"/>
      <c r="D97" s="1566"/>
      <c r="E97" s="829">
        <f>SUM(E98:E106)</f>
        <v>110820</v>
      </c>
      <c r="H97" s="313"/>
    </row>
    <row r="98" spans="1:8" s="243" customFormat="1" x14ac:dyDescent="0.2">
      <c r="A98" s="375"/>
      <c r="B98" s="380" t="s">
        <v>199</v>
      </c>
      <c r="C98" s="1576" t="s">
        <v>750</v>
      </c>
      <c r="D98" s="1576"/>
      <c r="E98" s="837">
        <v>0</v>
      </c>
      <c r="H98" s="313"/>
    </row>
    <row r="99" spans="1:8" s="96" customFormat="1" ht="12.75" customHeight="1" x14ac:dyDescent="0.2">
      <c r="A99" s="262"/>
      <c r="B99" s="307"/>
      <c r="C99" s="1577" t="s">
        <v>272</v>
      </c>
      <c r="D99" s="1577"/>
      <c r="E99" s="831">
        <v>14800</v>
      </c>
      <c r="H99" s="313"/>
    </row>
    <row r="100" spans="1:8" s="96" customFormat="1" ht="12.75" customHeight="1" x14ac:dyDescent="0.2">
      <c r="A100" s="262"/>
      <c r="B100" s="307"/>
      <c r="C100" s="1568" t="s">
        <v>213</v>
      </c>
      <c r="D100" s="1588"/>
      <c r="E100" s="830">
        <v>32220</v>
      </c>
      <c r="H100" s="313"/>
    </row>
    <row r="101" spans="1:8" s="96" customFormat="1" ht="12.75" customHeight="1" x14ac:dyDescent="0.2">
      <c r="A101" s="262"/>
      <c r="B101" s="307"/>
      <c r="C101" s="1586" t="s">
        <v>273</v>
      </c>
      <c r="D101" s="1586"/>
      <c r="E101" s="830">
        <v>23980</v>
      </c>
      <c r="H101" s="313"/>
    </row>
    <row r="102" spans="1:8" s="96" customFormat="1" ht="12.75" customHeight="1" x14ac:dyDescent="0.2">
      <c r="A102" s="262"/>
      <c r="B102" s="307"/>
      <c r="C102" s="1568" t="s">
        <v>221</v>
      </c>
      <c r="D102" s="1568"/>
      <c r="E102" s="830">
        <v>1000</v>
      </c>
      <c r="H102" s="313"/>
    </row>
    <row r="103" spans="1:8" s="96" customFormat="1" ht="12.75" customHeight="1" x14ac:dyDescent="0.2">
      <c r="A103" s="262"/>
      <c r="B103" s="307"/>
      <c r="C103" s="1568" t="s">
        <v>970</v>
      </c>
      <c r="D103" s="1568"/>
      <c r="E103" s="830">
        <v>6600</v>
      </c>
      <c r="H103" s="313"/>
    </row>
    <row r="104" spans="1:8" s="96" customFormat="1" ht="12.75" customHeight="1" x14ac:dyDescent="0.2">
      <c r="A104" s="262"/>
      <c r="B104" s="307"/>
      <c r="C104" s="368" t="s">
        <v>275</v>
      </c>
      <c r="D104" s="368"/>
      <c r="E104" s="830">
        <v>15000</v>
      </c>
      <c r="H104" s="313"/>
    </row>
    <row r="105" spans="1:8" s="96" customFormat="1" ht="12.75" customHeight="1" x14ac:dyDescent="0.2">
      <c r="A105" s="262"/>
      <c r="B105" s="307"/>
      <c r="C105" s="1568" t="s">
        <v>277</v>
      </c>
      <c r="D105" s="1568"/>
      <c r="E105" s="830">
        <v>15320</v>
      </c>
      <c r="H105" s="313"/>
    </row>
    <row r="106" spans="1:8" s="96" customFormat="1" ht="12.75" customHeight="1" thickBot="1" x14ac:dyDescent="0.25">
      <c r="A106" s="332"/>
      <c r="B106" s="376"/>
      <c r="C106" s="377" t="s">
        <v>277</v>
      </c>
      <c r="D106" s="378"/>
      <c r="E106" s="838">
        <v>1900</v>
      </c>
      <c r="H106" s="313"/>
    </row>
    <row r="107" spans="1:8" s="243" customFormat="1" ht="15" customHeight="1" thickBot="1" x14ac:dyDescent="0.25">
      <c r="A107" s="268">
        <v>931</v>
      </c>
      <c r="B107" s="1565" t="s">
        <v>557</v>
      </c>
      <c r="C107" s="1566"/>
      <c r="D107" s="1566"/>
      <c r="E107" s="829">
        <f>E108</f>
        <v>10000</v>
      </c>
      <c r="H107" s="696"/>
    </row>
    <row r="108" spans="1:8" s="9" customFormat="1" ht="12.75" customHeight="1" thickBot="1" x14ac:dyDescent="0.25">
      <c r="A108" s="262"/>
      <c r="B108" s="839" t="s">
        <v>199</v>
      </c>
      <c r="C108" s="1607" t="s">
        <v>272</v>
      </c>
      <c r="D108" s="1586"/>
      <c r="E108" s="836">
        <v>10000</v>
      </c>
      <c r="H108" s="313"/>
    </row>
    <row r="109" spans="1:8" s="243" customFormat="1" ht="15" customHeight="1" thickBot="1" x14ac:dyDescent="0.25">
      <c r="A109" s="268">
        <v>932</v>
      </c>
      <c r="B109" s="1565" t="s">
        <v>558</v>
      </c>
      <c r="C109" s="1566"/>
      <c r="D109" s="1566"/>
      <c r="E109" s="829">
        <f>E110</f>
        <v>28820</v>
      </c>
      <c r="H109" s="696"/>
    </row>
    <row r="110" spans="1:8" s="9" customFormat="1" ht="12.75" customHeight="1" thickBot="1" x14ac:dyDescent="0.25">
      <c r="A110" s="262"/>
      <c r="B110" s="839" t="s">
        <v>199</v>
      </c>
      <c r="C110" s="1607" t="s">
        <v>276</v>
      </c>
      <c r="D110" s="1586"/>
      <c r="E110" s="836">
        <v>28820</v>
      </c>
      <c r="H110" s="313"/>
    </row>
    <row r="111" spans="1:8" s="243" customFormat="1" ht="15" customHeight="1" thickBot="1" x14ac:dyDescent="0.25">
      <c r="A111" s="268">
        <v>934</v>
      </c>
      <c r="B111" s="1565" t="s">
        <v>644</v>
      </c>
      <c r="C111" s="1566"/>
      <c r="D111" s="1566"/>
      <c r="E111" s="840">
        <f>E112</f>
        <v>2000</v>
      </c>
      <c r="H111" s="696"/>
    </row>
    <row r="112" spans="1:8" s="9" customFormat="1" ht="12.75" customHeight="1" thickBot="1" x14ac:dyDescent="0.25">
      <c r="A112" s="262"/>
      <c r="B112" s="839" t="s">
        <v>199</v>
      </c>
      <c r="C112" s="1607" t="s">
        <v>276</v>
      </c>
      <c r="D112" s="1586"/>
      <c r="E112" s="841">
        <v>2000</v>
      </c>
      <c r="H112" s="313"/>
    </row>
    <row r="113" spans="1:8" s="243" customFormat="1" ht="15" customHeight="1" thickBot="1" x14ac:dyDescent="0.25">
      <c r="A113" s="1602" t="s">
        <v>968</v>
      </c>
      <c r="B113" s="1566"/>
      <c r="C113" s="1566"/>
      <c r="D113" s="1566"/>
      <c r="E113" s="842">
        <f>SUM(E111,E109,E107,E97,E95,E93,E85,E75,E72,E52,E30,E21,E15,E13,E10,E47)</f>
        <v>3839549.1170000006</v>
      </c>
    </row>
    <row r="114" spans="1:8" s="59" customFormat="1" ht="15" customHeight="1" thickBot="1" x14ac:dyDescent="0.25">
      <c r="A114" s="1602" t="s">
        <v>203</v>
      </c>
      <c r="B114" s="1566"/>
      <c r="C114" s="1566"/>
      <c r="D114" s="1566"/>
      <c r="E114" s="842">
        <f>E115</f>
        <v>46875</v>
      </c>
      <c r="H114" s="7"/>
    </row>
    <row r="115" spans="1:8" s="59" customFormat="1" ht="12.75" customHeight="1" thickBot="1" x14ac:dyDescent="0.25">
      <c r="A115" s="309"/>
      <c r="B115" s="310" t="s">
        <v>353</v>
      </c>
      <c r="C115" s="1603" t="s">
        <v>665</v>
      </c>
      <c r="D115" s="1604"/>
      <c r="E115" s="843">
        <v>46875</v>
      </c>
      <c r="H115" s="7"/>
    </row>
    <row r="116" spans="1:8" s="59" customFormat="1" ht="22.5" customHeight="1" thickBot="1" x14ac:dyDescent="0.25">
      <c r="A116" s="1605" t="s">
        <v>1379</v>
      </c>
      <c r="B116" s="1606"/>
      <c r="C116" s="1606"/>
      <c r="D116" s="1606"/>
      <c r="E116" s="844">
        <f>E113+E114</f>
        <v>3886424.1170000006</v>
      </c>
      <c r="H116" s="7"/>
    </row>
    <row r="117" spans="1:8" s="9" customFormat="1" x14ac:dyDescent="0.2">
      <c r="A117" s="279"/>
      <c r="B117" s="279"/>
      <c r="C117" s="280"/>
      <c r="D117" s="281"/>
      <c r="E117" s="281"/>
      <c r="H117" s="7"/>
    </row>
    <row r="118" spans="1:8" s="9" customFormat="1" x14ac:dyDescent="0.2">
      <c r="H118" s="7"/>
    </row>
    <row r="119" spans="1:8" s="9" customFormat="1" x14ac:dyDescent="0.2">
      <c r="H119" s="7"/>
    </row>
    <row r="120" spans="1:8" s="9" customFormat="1" x14ac:dyDescent="0.2">
      <c r="H120" s="7"/>
    </row>
  </sheetData>
  <mergeCells count="99">
    <mergeCell ref="A113:D113"/>
    <mergeCell ref="A114:D114"/>
    <mergeCell ref="C115:D115"/>
    <mergeCell ref="A116:D116"/>
    <mergeCell ref="C90:D90"/>
    <mergeCell ref="B109:D109"/>
    <mergeCell ref="C110:D110"/>
    <mergeCell ref="B111:D111"/>
    <mergeCell ref="C112:D112"/>
    <mergeCell ref="C101:D101"/>
    <mergeCell ref="C102:D102"/>
    <mergeCell ref="C103:D103"/>
    <mergeCell ref="C105:D105"/>
    <mergeCell ref="B107:D107"/>
    <mergeCell ref="C108:D108"/>
    <mergeCell ref="B95:D95"/>
    <mergeCell ref="C96:D96"/>
    <mergeCell ref="B97:D97"/>
    <mergeCell ref="C98:D98"/>
    <mergeCell ref="C99:D99"/>
    <mergeCell ref="C100:D100"/>
    <mergeCell ref="C88:D88"/>
    <mergeCell ref="C89:D89"/>
    <mergeCell ref="C91:D91"/>
    <mergeCell ref="C92:D92"/>
    <mergeCell ref="B93:D93"/>
    <mergeCell ref="C87:D87"/>
    <mergeCell ref="B75:D75"/>
    <mergeCell ref="C76:D76"/>
    <mergeCell ref="C77:D77"/>
    <mergeCell ref="C78:D78"/>
    <mergeCell ref="C79:D79"/>
    <mergeCell ref="C80:D80"/>
    <mergeCell ref="C81:D81"/>
    <mergeCell ref="C82:D82"/>
    <mergeCell ref="C84:D84"/>
    <mergeCell ref="B85:D85"/>
    <mergeCell ref="C86:D86"/>
    <mergeCell ref="A69:E69"/>
    <mergeCell ref="A71:D71"/>
    <mergeCell ref="B72:D72"/>
    <mergeCell ref="A73:A74"/>
    <mergeCell ref="C73:D73"/>
    <mergeCell ref="C74:D74"/>
    <mergeCell ref="A67:E67"/>
    <mergeCell ref="B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A65:E65"/>
    <mergeCell ref="C48:D48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B47:D47"/>
    <mergeCell ref="C36:D36"/>
    <mergeCell ref="C25:D25"/>
    <mergeCell ref="C26:D26"/>
    <mergeCell ref="C27:D27"/>
    <mergeCell ref="C28:D28"/>
    <mergeCell ref="C29:D29"/>
    <mergeCell ref="B30:D30"/>
    <mergeCell ref="C31:D31"/>
    <mergeCell ref="C32:D32"/>
    <mergeCell ref="C33:D33"/>
    <mergeCell ref="C34:D34"/>
    <mergeCell ref="C35:D35"/>
    <mergeCell ref="C24:D24"/>
    <mergeCell ref="B13:D13"/>
    <mergeCell ref="C14:D14"/>
    <mergeCell ref="B15:D15"/>
    <mergeCell ref="C16:D16"/>
    <mergeCell ref="C17:D17"/>
    <mergeCell ref="C18:D18"/>
    <mergeCell ref="C19:D19"/>
    <mergeCell ref="C20:D20"/>
    <mergeCell ref="B21:D21"/>
    <mergeCell ref="C22:D22"/>
    <mergeCell ref="C23:D23"/>
    <mergeCell ref="A11:A12"/>
    <mergeCell ref="C12:D12"/>
    <mergeCell ref="A3:E3"/>
    <mergeCell ref="A5:E5"/>
    <mergeCell ref="A7:E7"/>
    <mergeCell ref="A9:D9"/>
    <mergeCell ref="B10:D10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F0BE5-F268-4072-B4E2-1C5AEB4F515A}">
  <sheetPr>
    <tabColor theme="6" tint="0.59999389629810485"/>
  </sheetPr>
  <dimension ref="A1:J138"/>
  <sheetViews>
    <sheetView topLeftCell="A105" zoomScaleNormal="100" workbookViewId="0">
      <selection activeCell="J134" sqref="J134"/>
    </sheetView>
  </sheetViews>
  <sheetFormatPr defaultRowHeight="12.75" x14ac:dyDescent="0.2"/>
  <cols>
    <col min="1" max="1" width="3.7109375" customWidth="1"/>
    <col min="2" max="2" width="34.7109375" customWidth="1"/>
    <col min="3" max="3" width="5" customWidth="1"/>
    <col min="4" max="4" width="30.85546875" customWidth="1"/>
    <col min="5" max="5" width="10.7109375" customWidth="1"/>
    <col min="6" max="6" width="9.85546875" style="6" bestFit="1" customWidth="1"/>
    <col min="7" max="8" width="11.7109375" bestFit="1" customWidth="1"/>
    <col min="9" max="9" width="9.7109375" bestFit="1" customWidth="1"/>
  </cols>
  <sheetData>
    <row r="1" spans="1:8" ht="12" customHeight="1" x14ac:dyDescent="0.2">
      <c r="E1" s="192" t="s">
        <v>1</v>
      </c>
    </row>
    <row r="2" spans="1:8" ht="8.25" customHeight="1" x14ac:dyDescent="0.2"/>
    <row r="3" spans="1:8" ht="15.75" x14ac:dyDescent="0.25">
      <c r="A3" s="1608" t="s">
        <v>974</v>
      </c>
      <c r="B3" s="1608"/>
      <c r="C3" s="1608"/>
      <c r="D3" s="1608"/>
      <c r="E3" s="1608"/>
    </row>
    <row r="4" spans="1:8" ht="7.5" customHeight="1" x14ac:dyDescent="0.2"/>
    <row r="5" spans="1:8" ht="13.5" customHeight="1" x14ac:dyDescent="0.2">
      <c r="A5" s="1609" t="s">
        <v>975</v>
      </c>
      <c r="B5" s="1609"/>
      <c r="C5" s="1609"/>
      <c r="D5" s="1609"/>
      <c r="E5" s="1609"/>
    </row>
    <row r="6" spans="1:8" ht="13.5" thickBot="1" x14ac:dyDescent="0.25">
      <c r="A6" s="12"/>
      <c r="B6" s="12"/>
      <c r="C6" s="12"/>
      <c r="D6" s="12"/>
      <c r="E6" s="12"/>
    </row>
    <row r="7" spans="1:8" ht="12.95" customHeight="1" thickBot="1" x14ac:dyDescent="0.25">
      <c r="A7" s="27" t="s">
        <v>27</v>
      </c>
      <c r="B7" s="10" t="s">
        <v>28</v>
      </c>
      <c r="C7" s="10" t="s">
        <v>29</v>
      </c>
      <c r="D7" s="10" t="s">
        <v>30</v>
      </c>
      <c r="E7" s="28" t="s">
        <v>70</v>
      </c>
    </row>
    <row r="8" spans="1:8" ht="12.95" customHeight="1" x14ac:dyDescent="0.2">
      <c r="A8" s="61" t="s">
        <v>12</v>
      </c>
      <c r="B8" s="62" t="s">
        <v>209</v>
      </c>
      <c r="C8" s="63" t="s">
        <v>31</v>
      </c>
      <c r="D8" s="64" t="s">
        <v>32</v>
      </c>
      <c r="E8" s="65">
        <v>3330000</v>
      </c>
      <c r="G8" s="8"/>
    </row>
    <row r="9" spans="1:8" ht="12.95" customHeight="1" thickBot="1" x14ac:dyDescent="0.25">
      <c r="A9" s="66"/>
      <c r="B9" s="67"/>
      <c r="C9" s="68">
        <v>2141</v>
      </c>
      <c r="D9" s="69" t="s">
        <v>33</v>
      </c>
      <c r="E9" s="70">
        <v>4000</v>
      </c>
    </row>
    <row r="10" spans="1:8" ht="12.95" customHeight="1" x14ac:dyDescent="0.2">
      <c r="A10" s="61" t="s">
        <v>8</v>
      </c>
      <c r="B10" s="62" t="s">
        <v>273</v>
      </c>
      <c r="C10" s="63">
        <v>1361</v>
      </c>
      <c r="D10" s="64" t="s">
        <v>359</v>
      </c>
      <c r="E10" s="65">
        <v>164</v>
      </c>
    </row>
    <row r="11" spans="1:8" ht="12.95" customHeight="1" x14ac:dyDescent="0.2">
      <c r="A11" s="894"/>
      <c r="B11" s="67"/>
      <c r="C11" s="54">
        <v>2122</v>
      </c>
      <c r="D11" s="73" t="s">
        <v>88</v>
      </c>
      <c r="E11" s="895">
        <v>24691</v>
      </c>
    </row>
    <row r="12" spans="1:8" ht="12.95" customHeight="1" thickBot="1" x14ac:dyDescent="0.25">
      <c r="A12" s="71"/>
      <c r="B12" s="72"/>
      <c r="C12" s="54" t="s">
        <v>993</v>
      </c>
      <c r="D12" s="73" t="s">
        <v>994</v>
      </c>
      <c r="E12" s="871">
        <v>4000</v>
      </c>
      <c r="G12" s="4"/>
    </row>
    <row r="13" spans="1:8" ht="12.95" customHeight="1" thickBot="1" x14ac:dyDescent="0.25">
      <c r="A13" s="61" t="s">
        <v>10</v>
      </c>
      <c r="B13" s="62" t="s">
        <v>44</v>
      </c>
      <c r="C13" s="317">
        <v>2122</v>
      </c>
      <c r="D13" s="318" t="s">
        <v>88</v>
      </c>
      <c r="E13" s="346">
        <v>7805.4299999999994</v>
      </c>
    </row>
    <row r="14" spans="1:8" ht="12.95" customHeight="1" thickBot="1" x14ac:dyDescent="0.25">
      <c r="A14" s="78" t="s">
        <v>15</v>
      </c>
      <c r="B14" s="79" t="s">
        <v>970</v>
      </c>
      <c r="C14" s="80" t="s">
        <v>36</v>
      </c>
      <c r="D14" s="81" t="s">
        <v>197</v>
      </c>
      <c r="E14" s="82">
        <v>8000</v>
      </c>
    </row>
    <row r="15" spans="1:8" ht="12.95" customHeight="1" thickBot="1" x14ac:dyDescent="0.25">
      <c r="A15" s="61" t="s">
        <v>13</v>
      </c>
      <c r="B15" s="62" t="s">
        <v>35</v>
      </c>
      <c r="C15" s="317">
        <v>2122</v>
      </c>
      <c r="D15" s="318" t="s">
        <v>88</v>
      </c>
      <c r="E15" s="346">
        <v>19020.41</v>
      </c>
      <c r="G15" s="4"/>
    </row>
    <row r="16" spans="1:8" ht="12.95" customHeight="1" x14ac:dyDescent="0.2">
      <c r="A16" s="61" t="s">
        <v>9</v>
      </c>
      <c r="B16" s="62" t="s">
        <v>276</v>
      </c>
      <c r="C16" s="63">
        <v>1332</v>
      </c>
      <c r="D16" s="347" t="s">
        <v>701</v>
      </c>
      <c r="E16" s="345">
        <v>320</v>
      </c>
      <c r="G16" s="845"/>
      <c r="H16" s="311"/>
    </row>
    <row r="17" spans="1:10" ht="12.95" customHeight="1" x14ac:dyDescent="0.2">
      <c r="A17" s="66"/>
      <c r="B17" s="67"/>
      <c r="C17" s="54">
        <v>1361</v>
      </c>
      <c r="D17" s="73" t="s">
        <v>359</v>
      </c>
      <c r="E17" s="74">
        <v>110</v>
      </c>
    </row>
    <row r="18" spans="1:10" ht="12.95" customHeight="1" x14ac:dyDescent="0.2">
      <c r="A18" s="66"/>
      <c r="B18" s="77"/>
      <c r="C18" s="54">
        <v>2122</v>
      </c>
      <c r="D18" s="73" t="s">
        <v>88</v>
      </c>
      <c r="E18" s="74">
        <v>232</v>
      </c>
    </row>
    <row r="19" spans="1:10" ht="12.95" customHeight="1" thickBot="1" x14ac:dyDescent="0.25">
      <c r="A19" s="76"/>
      <c r="B19" s="348"/>
      <c r="C19" s="84">
        <v>1357</v>
      </c>
      <c r="D19" s="85" t="s">
        <v>179</v>
      </c>
      <c r="E19" s="95">
        <v>18000</v>
      </c>
    </row>
    <row r="20" spans="1:10" ht="12.95" customHeight="1" thickBot="1" x14ac:dyDescent="0.25">
      <c r="A20" s="78" t="s">
        <v>17</v>
      </c>
      <c r="B20" s="79" t="s">
        <v>277</v>
      </c>
      <c r="C20" s="80">
        <v>1361</v>
      </c>
      <c r="D20" s="81" t="s">
        <v>359</v>
      </c>
      <c r="E20" s="82">
        <v>80</v>
      </c>
    </row>
    <row r="21" spans="1:10" ht="12.95" customHeight="1" thickBot="1" x14ac:dyDescent="0.25">
      <c r="A21" s="66" t="s">
        <v>20</v>
      </c>
      <c r="B21" s="67" t="s">
        <v>25</v>
      </c>
      <c r="C21" s="317">
        <v>1361</v>
      </c>
      <c r="D21" s="318" t="s">
        <v>359</v>
      </c>
      <c r="E21" s="93">
        <v>6</v>
      </c>
    </row>
    <row r="22" spans="1:10" ht="12.95" customHeight="1" x14ac:dyDescent="0.2">
      <c r="A22" s="61" t="s">
        <v>89</v>
      </c>
      <c r="B22" s="319" t="s">
        <v>210</v>
      </c>
      <c r="C22" s="63">
        <v>1361</v>
      </c>
      <c r="D22" s="64" t="s">
        <v>359</v>
      </c>
      <c r="E22" s="65">
        <v>80</v>
      </c>
    </row>
    <row r="23" spans="1:10" ht="12.95" customHeight="1" thickBot="1" x14ac:dyDescent="0.25">
      <c r="A23" s="76"/>
      <c r="B23" s="320"/>
      <c r="C23" s="321">
        <v>2324</v>
      </c>
      <c r="D23" s="316" t="s">
        <v>684</v>
      </c>
      <c r="E23" s="83">
        <v>700</v>
      </c>
    </row>
    <row r="24" spans="1:10" ht="12.95" customHeight="1" thickBot="1" x14ac:dyDescent="0.25">
      <c r="A24" s="76" t="s">
        <v>192</v>
      </c>
      <c r="B24" s="72" t="s">
        <v>211</v>
      </c>
      <c r="C24" s="84">
        <v>1361</v>
      </c>
      <c r="D24" s="85" t="s">
        <v>359</v>
      </c>
      <c r="E24" s="83">
        <v>40</v>
      </c>
    </row>
    <row r="25" spans="1:10" ht="12.95" customHeight="1" x14ac:dyDescent="0.2">
      <c r="A25" s="61" t="s">
        <v>193</v>
      </c>
      <c r="B25" s="62" t="s">
        <v>214</v>
      </c>
      <c r="C25" s="63" t="s">
        <v>36</v>
      </c>
      <c r="D25" s="64" t="s">
        <v>197</v>
      </c>
      <c r="E25" s="65">
        <v>18424.5</v>
      </c>
    </row>
    <row r="26" spans="1:10" ht="12.95" customHeight="1" thickBot="1" x14ac:dyDescent="0.25">
      <c r="A26" s="76"/>
      <c r="B26" s="72"/>
      <c r="C26" s="84">
        <v>4112</v>
      </c>
      <c r="D26" s="85" t="s">
        <v>37</v>
      </c>
      <c r="E26" s="381">
        <v>105039.9</v>
      </c>
    </row>
    <row r="27" spans="1:10" ht="12.95" customHeight="1" x14ac:dyDescent="0.2">
      <c r="A27" s="61" t="s">
        <v>809</v>
      </c>
      <c r="B27" s="62" t="s">
        <v>971</v>
      </c>
      <c r="C27" s="63">
        <v>1361</v>
      </c>
      <c r="D27" s="64" t="s">
        <v>359</v>
      </c>
      <c r="E27" s="65">
        <v>120</v>
      </c>
    </row>
    <row r="28" spans="1:10" ht="12.95" customHeight="1" x14ac:dyDescent="0.2">
      <c r="A28" s="66"/>
      <c r="B28" s="67"/>
      <c r="C28" s="15" t="s">
        <v>36</v>
      </c>
      <c r="D28" s="14" t="s">
        <v>197</v>
      </c>
      <c r="E28" s="75">
        <v>8020</v>
      </c>
      <c r="J28" s="846"/>
    </row>
    <row r="29" spans="1:10" ht="12.95" customHeight="1" thickBot="1" x14ac:dyDescent="0.25">
      <c r="A29" s="66"/>
      <c r="B29" s="67"/>
      <c r="C29" s="382">
        <v>4121</v>
      </c>
      <c r="D29" s="383" t="s">
        <v>34</v>
      </c>
      <c r="E29" s="93">
        <v>27570.880000000001</v>
      </c>
    </row>
    <row r="30" spans="1:10" ht="12.95" customHeight="1" thickBot="1" x14ac:dyDescent="0.25">
      <c r="A30" s="1610" t="s">
        <v>976</v>
      </c>
      <c r="B30" s="1611"/>
      <c r="C30" s="200" t="s">
        <v>75</v>
      </c>
      <c r="D30" s="201" t="s">
        <v>991</v>
      </c>
      <c r="E30" s="202">
        <f>SUM(E8:E29)</f>
        <v>3576424.12</v>
      </c>
    </row>
    <row r="31" spans="1:10" ht="23.25" thickBot="1" x14ac:dyDescent="0.25">
      <c r="A31" s="1612" t="s">
        <v>252</v>
      </c>
      <c r="B31" s="1613"/>
      <c r="C31" s="847">
        <v>8115</v>
      </c>
      <c r="D31" s="848" t="s">
        <v>747</v>
      </c>
      <c r="E31" s="849">
        <v>310000</v>
      </c>
    </row>
    <row r="32" spans="1:10" s="9" customFormat="1" ht="16.5" customHeight="1" thickBot="1" x14ac:dyDescent="0.25">
      <c r="A32" s="1610" t="s">
        <v>976</v>
      </c>
      <c r="B32" s="1611"/>
      <c r="C32" s="200" t="s">
        <v>75</v>
      </c>
      <c r="D32" s="201" t="s">
        <v>38</v>
      </c>
      <c r="E32" s="202">
        <f>E30+E31</f>
        <v>3886424.12</v>
      </c>
      <c r="F32" s="96"/>
      <c r="G32" s="313"/>
      <c r="I32" s="60"/>
    </row>
    <row r="33" spans="1:8" ht="12.6" customHeight="1" x14ac:dyDescent="0.2">
      <c r="A33" s="11"/>
      <c r="B33" s="38"/>
      <c r="C33" s="11"/>
      <c r="D33" s="38"/>
      <c r="E33" s="39"/>
      <c r="G33" s="4"/>
      <c r="H33" s="4"/>
    </row>
    <row r="34" spans="1:8" ht="13.5" customHeight="1" x14ac:dyDescent="0.2">
      <c r="A34" s="1609" t="s">
        <v>977</v>
      </c>
      <c r="B34" s="1609"/>
      <c r="C34" s="1609"/>
      <c r="D34" s="1609"/>
      <c r="E34" s="1609"/>
      <c r="H34" s="4"/>
    </row>
    <row r="35" spans="1:8" ht="13.5" thickBot="1" x14ac:dyDescent="0.25">
      <c r="A35" s="12"/>
      <c r="B35" s="12"/>
      <c r="C35" s="12"/>
      <c r="D35" s="12"/>
      <c r="E35" s="12"/>
    </row>
    <row r="36" spans="1:8" ht="12.95" customHeight="1" thickBot="1" x14ac:dyDescent="0.25">
      <c r="A36" s="5" t="s">
        <v>27</v>
      </c>
      <c r="B36" s="1" t="s">
        <v>28</v>
      </c>
      <c r="C36" s="1" t="s">
        <v>204</v>
      </c>
      <c r="D36" s="1" t="s">
        <v>39</v>
      </c>
      <c r="E36" s="28" t="s">
        <v>70</v>
      </c>
    </row>
    <row r="37" spans="1:8" ht="12.95" customHeight="1" x14ac:dyDescent="0.2">
      <c r="A37" s="61" t="s">
        <v>11</v>
      </c>
      <c r="B37" s="62" t="s">
        <v>272</v>
      </c>
      <c r="C37" s="854">
        <v>910</v>
      </c>
      <c r="D37" s="856" t="s">
        <v>205</v>
      </c>
      <c r="E37" s="855">
        <v>4894.8</v>
      </c>
      <c r="F37" s="7"/>
      <c r="G37" s="4"/>
    </row>
    <row r="38" spans="1:8" ht="12.95" customHeight="1" x14ac:dyDescent="0.2">
      <c r="A38" s="66"/>
      <c r="B38" s="67"/>
      <c r="C38" s="367">
        <v>914</v>
      </c>
      <c r="D38" s="857" t="s">
        <v>220</v>
      </c>
      <c r="E38" s="858">
        <v>17144</v>
      </c>
    </row>
    <row r="39" spans="1:8" ht="12.95" customHeight="1" x14ac:dyDescent="0.2">
      <c r="A39" s="66"/>
      <c r="B39" s="67"/>
      <c r="C39" s="384">
        <v>915</v>
      </c>
      <c r="D39" s="859" t="s">
        <v>752</v>
      </c>
      <c r="E39" s="858">
        <v>50</v>
      </c>
    </row>
    <row r="40" spans="1:8" ht="12.95" customHeight="1" x14ac:dyDescent="0.2">
      <c r="A40" s="66"/>
      <c r="B40" s="67"/>
      <c r="C40" s="384">
        <v>917</v>
      </c>
      <c r="D40" s="859" t="s">
        <v>368</v>
      </c>
      <c r="E40" s="858">
        <v>17720</v>
      </c>
    </row>
    <row r="41" spans="1:8" ht="12.95" customHeight="1" x14ac:dyDescent="0.2">
      <c r="A41" s="66"/>
      <c r="B41" s="67"/>
      <c r="C41" s="384">
        <v>926</v>
      </c>
      <c r="D41" s="859" t="s">
        <v>317</v>
      </c>
      <c r="E41" s="858">
        <v>14800</v>
      </c>
    </row>
    <row r="42" spans="1:8" ht="12.95" customHeight="1" thickBot="1" x14ac:dyDescent="0.25">
      <c r="A42" s="76"/>
      <c r="B42" s="72"/>
      <c r="C42" s="860">
        <v>931</v>
      </c>
      <c r="D42" s="861" t="s">
        <v>400</v>
      </c>
      <c r="E42" s="862">
        <v>10000</v>
      </c>
      <c r="G42" s="4"/>
    </row>
    <row r="43" spans="1:8" ht="12.95" customHeight="1" x14ac:dyDescent="0.2">
      <c r="A43" s="61" t="s">
        <v>16</v>
      </c>
      <c r="B43" s="62" t="s">
        <v>213</v>
      </c>
      <c r="C43" s="854">
        <v>914</v>
      </c>
      <c r="D43" s="856" t="s">
        <v>220</v>
      </c>
      <c r="E43" s="855">
        <v>11000</v>
      </c>
      <c r="F43" s="7"/>
      <c r="G43" s="4"/>
    </row>
    <row r="44" spans="1:8" ht="12.95" customHeight="1" x14ac:dyDescent="0.2">
      <c r="A44" s="66"/>
      <c r="B44" s="67"/>
      <c r="C44" s="384">
        <v>917</v>
      </c>
      <c r="D44" s="859" t="s">
        <v>368</v>
      </c>
      <c r="E44" s="852">
        <v>24356</v>
      </c>
    </row>
    <row r="45" spans="1:8" ht="12.95" customHeight="1" x14ac:dyDescent="0.2">
      <c r="A45" s="66"/>
      <c r="B45" s="67"/>
      <c r="C45" s="367">
        <v>923</v>
      </c>
      <c r="D45" s="857" t="s">
        <v>80</v>
      </c>
      <c r="E45" s="858">
        <v>13960.75</v>
      </c>
    </row>
    <row r="46" spans="1:8" ht="12.95" customHeight="1" thickBot="1" x14ac:dyDescent="0.25">
      <c r="A46" s="66"/>
      <c r="B46" s="67"/>
      <c r="C46" s="77">
        <v>926</v>
      </c>
      <c r="D46" s="863" t="s">
        <v>317</v>
      </c>
      <c r="E46" s="864">
        <v>32220</v>
      </c>
      <c r="G46" s="4"/>
    </row>
    <row r="47" spans="1:8" ht="12.95" customHeight="1" x14ac:dyDescent="0.2">
      <c r="A47" s="850" t="s">
        <v>12</v>
      </c>
      <c r="B47" s="851" t="s">
        <v>209</v>
      </c>
      <c r="C47" s="854">
        <v>914</v>
      </c>
      <c r="D47" s="856" t="s">
        <v>220</v>
      </c>
      <c r="E47" s="855">
        <v>11540</v>
      </c>
      <c r="F47" s="7"/>
      <c r="G47" s="4"/>
    </row>
    <row r="48" spans="1:8" ht="12.95" customHeight="1" x14ac:dyDescent="0.2">
      <c r="A48" s="66"/>
      <c r="B48" s="67"/>
      <c r="C48" s="367">
        <v>919</v>
      </c>
      <c r="D48" s="857" t="s">
        <v>316</v>
      </c>
      <c r="E48" s="858">
        <v>14741.64</v>
      </c>
      <c r="F48" s="7"/>
      <c r="G48" s="4"/>
    </row>
    <row r="49" spans="1:7" ht="12.95" customHeight="1" x14ac:dyDescent="0.2">
      <c r="A49" s="66"/>
      <c r="B49" s="67"/>
      <c r="C49" s="367">
        <v>923</v>
      </c>
      <c r="D49" s="857" t="s">
        <v>80</v>
      </c>
      <c r="E49" s="858">
        <v>15000</v>
      </c>
    </row>
    <row r="50" spans="1:7" ht="12.95" customHeight="1" x14ac:dyDescent="0.2">
      <c r="A50" s="66"/>
      <c r="B50" s="67"/>
      <c r="C50" s="367">
        <v>924</v>
      </c>
      <c r="D50" s="857" t="s">
        <v>87</v>
      </c>
      <c r="E50" s="858">
        <v>8400</v>
      </c>
    </row>
    <row r="51" spans="1:7" ht="12.95" customHeight="1" thickBot="1" x14ac:dyDescent="0.25">
      <c r="A51" s="76"/>
      <c r="B51" s="72"/>
      <c r="C51" s="348">
        <v>926</v>
      </c>
      <c r="D51" s="376" t="s">
        <v>753</v>
      </c>
      <c r="E51" s="867">
        <v>0</v>
      </c>
      <c r="G51" s="4"/>
    </row>
    <row r="52" spans="1:7" ht="12.95" customHeight="1" x14ac:dyDescent="0.2">
      <c r="A52" s="61" t="s">
        <v>8</v>
      </c>
      <c r="B52" s="62" t="s">
        <v>273</v>
      </c>
      <c r="C52" s="854">
        <v>912</v>
      </c>
      <c r="D52" s="856" t="s">
        <v>431</v>
      </c>
      <c r="E52" s="855">
        <v>9700</v>
      </c>
      <c r="F52" s="7"/>
      <c r="G52" s="4"/>
    </row>
    <row r="53" spans="1:7" ht="12.95" customHeight="1" x14ac:dyDescent="0.2">
      <c r="A53" s="66"/>
      <c r="B53" s="67"/>
      <c r="C53" s="853">
        <v>913</v>
      </c>
      <c r="D53" s="866" t="s">
        <v>18</v>
      </c>
      <c r="E53" s="852">
        <v>300362.7</v>
      </c>
      <c r="G53" s="4"/>
    </row>
    <row r="54" spans="1:7" ht="12.95" customHeight="1" x14ac:dyDescent="0.2">
      <c r="A54" s="66"/>
      <c r="B54" s="67"/>
      <c r="C54" s="367">
        <v>914</v>
      </c>
      <c r="D54" s="857" t="s">
        <v>220</v>
      </c>
      <c r="E54" s="858">
        <v>6700</v>
      </c>
    </row>
    <row r="55" spans="1:7" ht="12.95" customHeight="1" x14ac:dyDescent="0.2">
      <c r="A55" s="66"/>
      <c r="B55" s="67"/>
      <c r="C55" s="384">
        <v>915</v>
      </c>
      <c r="D55" s="859" t="s">
        <v>752</v>
      </c>
      <c r="E55" s="858">
        <v>5180</v>
      </c>
    </row>
    <row r="56" spans="1:7" ht="12.95" customHeight="1" x14ac:dyDescent="0.2">
      <c r="A56" s="66"/>
      <c r="B56" s="67"/>
      <c r="C56" s="384">
        <v>917</v>
      </c>
      <c r="D56" s="859" t="s">
        <v>368</v>
      </c>
      <c r="E56" s="858">
        <v>9380</v>
      </c>
    </row>
    <row r="57" spans="1:7" ht="12.95" customHeight="1" x14ac:dyDescent="0.2">
      <c r="A57" s="66"/>
      <c r="B57" s="67"/>
      <c r="C57" s="367">
        <v>920</v>
      </c>
      <c r="D57" s="857" t="s">
        <v>223</v>
      </c>
      <c r="E57" s="858">
        <v>55000</v>
      </c>
    </row>
    <row r="58" spans="1:7" ht="12.95" customHeight="1" x14ac:dyDescent="0.2">
      <c r="A58" s="66"/>
      <c r="B58" s="67"/>
      <c r="C58" s="367">
        <v>923</v>
      </c>
      <c r="D58" s="857" t="s">
        <v>80</v>
      </c>
      <c r="E58" s="858">
        <v>1495</v>
      </c>
    </row>
    <row r="59" spans="1:7" ht="12.95" customHeight="1" thickBot="1" x14ac:dyDescent="0.25">
      <c r="A59" s="76"/>
      <c r="B59" s="72"/>
      <c r="C59" s="860">
        <v>926</v>
      </c>
      <c r="D59" s="861" t="s">
        <v>317</v>
      </c>
      <c r="E59" s="868">
        <v>23980</v>
      </c>
      <c r="G59" s="4"/>
    </row>
    <row r="62" spans="1:7" ht="12" customHeight="1" x14ac:dyDescent="0.2">
      <c r="E62" s="192" t="s">
        <v>2</v>
      </c>
    </row>
    <row r="63" spans="1:7" ht="7.5" customHeight="1" x14ac:dyDescent="0.2"/>
    <row r="64" spans="1:7" ht="15.75" customHeight="1" x14ac:dyDescent="0.25">
      <c r="A64" s="1608" t="s">
        <v>974</v>
      </c>
      <c r="B64" s="1608"/>
      <c r="C64" s="1608"/>
      <c r="D64" s="1608"/>
      <c r="E64" s="1608"/>
    </row>
    <row r="65" spans="1:7" ht="7.5" customHeight="1" x14ac:dyDescent="0.2"/>
    <row r="66" spans="1:7" ht="14.25" customHeight="1" x14ac:dyDescent="0.2">
      <c r="A66" s="1609" t="s">
        <v>977</v>
      </c>
      <c r="B66" s="1609"/>
      <c r="C66" s="1609"/>
      <c r="D66" s="1609"/>
      <c r="E66" s="1609"/>
    </row>
    <row r="67" spans="1:7" ht="12.95" customHeight="1" thickBot="1" x14ac:dyDescent="0.25">
      <c r="A67" s="91"/>
      <c r="B67" s="92"/>
      <c r="C67" s="13"/>
      <c r="D67" s="6"/>
      <c r="E67" s="7"/>
    </row>
    <row r="68" spans="1:7" ht="12.95" customHeight="1" thickBot="1" x14ac:dyDescent="0.25">
      <c r="A68" s="5" t="s">
        <v>27</v>
      </c>
      <c r="B68" s="1" t="s">
        <v>28</v>
      </c>
      <c r="C68" s="1" t="s">
        <v>204</v>
      </c>
      <c r="D68" s="1" t="s">
        <v>39</v>
      </c>
      <c r="E68" s="2" t="s">
        <v>70</v>
      </c>
    </row>
    <row r="69" spans="1:7" ht="12.95" customHeight="1" x14ac:dyDescent="0.2">
      <c r="A69" s="61" t="s">
        <v>10</v>
      </c>
      <c r="B69" s="88" t="s">
        <v>221</v>
      </c>
      <c r="C69" s="854">
        <v>912</v>
      </c>
      <c r="D69" s="856" t="s">
        <v>431</v>
      </c>
      <c r="E69" s="855">
        <v>3500</v>
      </c>
      <c r="F69" s="7"/>
      <c r="G69" s="4"/>
    </row>
    <row r="70" spans="1:7" ht="12.95" customHeight="1" x14ac:dyDescent="0.2">
      <c r="A70" s="66"/>
      <c r="B70" s="89"/>
      <c r="C70" s="853">
        <v>913</v>
      </c>
      <c r="D70" s="866" t="s">
        <v>18</v>
      </c>
      <c r="E70" s="852">
        <v>132966.79999999999</v>
      </c>
      <c r="G70" s="4"/>
    </row>
    <row r="71" spans="1:7" ht="12.95" customHeight="1" x14ac:dyDescent="0.2">
      <c r="A71" s="66"/>
      <c r="B71" s="89"/>
      <c r="C71" s="367">
        <v>914</v>
      </c>
      <c r="D71" s="857" t="s">
        <v>220</v>
      </c>
      <c r="E71" s="858">
        <v>5225</v>
      </c>
    </row>
    <row r="72" spans="1:7" ht="12.95" customHeight="1" x14ac:dyDescent="0.2">
      <c r="A72" s="66"/>
      <c r="B72" s="89"/>
      <c r="C72" s="367">
        <v>917</v>
      </c>
      <c r="D72" s="857" t="s">
        <v>368</v>
      </c>
      <c r="E72" s="858">
        <v>28980</v>
      </c>
    </row>
    <row r="73" spans="1:7" ht="12.95" customHeight="1" x14ac:dyDescent="0.2">
      <c r="A73" s="66"/>
      <c r="B73" s="89"/>
      <c r="C73" s="367">
        <v>920</v>
      </c>
      <c r="D73" s="857" t="s">
        <v>223</v>
      </c>
      <c r="E73" s="858">
        <v>16000</v>
      </c>
    </row>
    <row r="74" spans="1:7" ht="12.95" customHeight="1" thickBot="1" x14ac:dyDescent="0.25">
      <c r="A74" s="76"/>
      <c r="B74" s="90"/>
      <c r="C74" s="348">
        <v>926</v>
      </c>
      <c r="D74" s="376" t="s">
        <v>317</v>
      </c>
      <c r="E74" s="867">
        <v>1000</v>
      </c>
      <c r="G74" s="4"/>
    </row>
    <row r="75" spans="1:7" ht="12.95" customHeight="1" x14ac:dyDescent="0.2">
      <c r="A75" s="66" t="s">
        <v>15</v>
      </c>
      <c r="B75" s="67" t="s">
        <v>970</v>
      </c>
      <c r="C75" s="63">
        <v>912</v>
      </c>
      <c r="D75" s="64" t="s">
        <v>431</v>
      </c>
      <c r="E75" s="74">
        <v>23150</v>
      </c>
      <c r="F75" s="7"/>
      <c r="G75" s="4"/>
    </row>
    <row r="76" spans="1:7" ht="12.95" customHeight="1" x14ac:dyDescent="0.2">
      <c r="A76" s="66"/>
      <c r="B76" s="67"/>
      <c r="C76" s="54">
        <v>913</v>
      </c>
      <c r="D76" s="73" t="s">
        <v>18</v>
      </c>
      <c r="E76" s="74">
        <v>340245.8</v>
      </c>
      <c r="G76" s="4"/>
    </row>
    <row r="77" spans="1:7" ht="12.95" customHeight="1" x14ac:dyDescent="0.2">
      <c r="A77" s="66"/>
      <c r="B77" s="67"/>
      <c r="C77" s="15">
        <v>914</v>
      </c>
      <c r="D77" s="14" t="s">
        <v>220</v>
      </c>
      <c r="E77" s="75">
        <v>3344.53</v>
      </c>
      <c r="G77" s="4"/>
    </row>
    <row r="78" spans="1:7" ht="12.95" customHeight="1" x14ac:dyDescent="0.2">
      <c r="A78" s="66"/>
      <c r="B78" s="67"/>
      <c r="C78" s="15">
        <v>917</v>
      </c>
      <c r="D78" s="14" t="s">
        <v>368</v>
      </c>
      <c r="E78" s="75">
        <v>18050</v>
      </c>
      <c r="G78" s="4"/>
    </row>
    <row r="79" spans="1:7" ht="12.95" customHeight="1" x14ac:dyDescent="0.2">
      <c r="A79" s="66"/>
      <c r="B79" s="67"/>
      <c r="C79" s="15">
        <v>920</v>
      </c>
      <c r="D79" s="14" t="s">
        <v>223</v>
      </c>
      <c r="E79" s="75">
        <v>138200</v>
      </c>
      <c r="G79" s="4"/>
    </row>
    <row r="80" spans="1:7" ht="12.95" customHeight="1" x14ac:dyDescent="0.2">
      <c r="A80" s="66"/>
      <c r="B80" s="67"/>
      <c r="C80" s="15">
        <v>923</v>
      </c>
      <c r="D80" s="14" t="s">
        <v>80</v>
      </c>
      <c r="E80" s="75">
        <v>171080</v>
      </c>
      <c r="G80" s="4"/>
    </row>
    <row r="81" spans="1:7" ht="12.95" customHeight="1" thickBot="1" x14ac:dyDescent="0.25">
      <c r="A81" s="76"/>
      <c r="B81" s="72"/>
      <c r="C81" s="68">
        <v>926</v>
      </c>
      <c r="D81" s="69" t="s">
        <v>317</v>
      </c>
      <c r="E81" s="75">
        <v>6600</v>
      </c>
      <c r="G81" s="4"/>
    </row>
    <row r="82" spans="1:7" ht="12.95" customHeight="1" x14ac:dyDescent="0.2">
      <c r="A82" s="61" t="s">
        <v>13</v>
      </c>
      <c r="B82" s="1614" t="s">
        <v>275</v>
      </c>
      <c r="C82" s="63">
        <v>912</v>
      </c>
      <c r="D82" s="64" t="s">
        <v>431</v>
      </c>
      <c r="E82" s="65">
        <v>3300</v>
      </c>
      <c r="F82" s="7"/>
      <c r="G82" s="4"/>
    </row>
    <row r="83" spans="1:7" ht="12.95" customHeight="1" x14ac:dyDescent="0.2">
      <c r="A83" s="66"/>
      <c r="B83" s="1615"/>
      <c r="C83" s="54">
        <v>913</v>
      </c>
      <c r="D83" s="73" t="s">
        <v>18</v>
      </c>
      <c r="E83" s="74">
        <v>240392.11</v>
      </c>
      <c r="G83" s="4"/>
    </row>
    <row r="84" spans="1:7" ht="12.95" customHeight="1" x14ac:dyDescent="0.2">
      <c r="A84" s="66"/>
      <c r="B84" s="1615"/>
      <c r="C84" s="15">
        <v>914</v>
      </c>
      <c r="D84" s="14" t="s">
        <v>220</v>
      </c>
      <c r="E84" s="75">
        <v>17614</v>
      </c>
      <c r="G84" s="4"/>
    </row>
    <row r="85" spans="1:7" ht="12.95" customHeight="1" x14ac:dyDescent="0.2">
      <c r="A85" s="66"/>
      <c r="B85" s="1615"/>
      <c r="C85" s="68">
        <v>915</v>
      </c>
      <c r="D85" s="69" t="s">
        <v>752</v>
      </c>
      <c r="E85" s="75">
        <v>4600</v>
      </c>
      <c r="G85" s="4"/>
    </row>
    <row r="86" spans="1:7" ht="12.95" customHeight="1" x14ac:dyDescent="0.2">
      <c r="A86" s="66"/>
      <c r="B86" s="1615"/>
      <c r="C86" s="68">
        <v>917</v>
      </c>
      <c r="D86" s="69" t="s">
        <v>368</v>
      </c>
      <c r="E86" s="75">
        <v>18915</v>
      </c>
      <c r="G86" s="4"/>
    </row>
    <row r="87" spans="1:7" ht="12.95" customHeight="1" x14ac:dyDescent="0.2">
      <c r="A87" s="66"/>
      <c r="B87" s="196"/>
      <c r="C87" s="15">
        <v>923</v>
      </c>
      <c r="D87" s="14" t="s">
        <v>80</v>
      </c>
      <c r="E87" s="93">
        <v>3608.19</v>
      </c>
      <c r="G87" s="4"/>
    </row>
    <row r="88" spans="1:7" ht="12.95" customHeight="1" thickBot="1" x14ac:dyDescent="0.25">
      <c r="A88" s="76"/>
      <c r="B88" s="72"/>
      <c r="C88" s="86">
        <v>926</v>
      </c>
      <c r="D88" s="87" t="s">
        <v>317</v>
      </c>
      <c r="E88" s="95">
        <v>15000</v>
      </c>
      <c r="G88" s="4"/>
    </row>
    <row r="89" spans="1:7" ht="12.95" customHeight="1" x14ac:dyDescent="0.2">
      <c r="A89" s="66" t="s">
        <v>9</v>
      </c>
      <c r="B89" s="89" t="s">
        <v>276</v>
      </c>
      <c r="C89" s="54">
        <v>913</v>
      </c>
      <c r="D89" s="73" t="s">
        <v>18</v>
      </c>
      <c r="E89" s="74">
        <v>6365.4</v>
      </c>
      <c r="F89" s="7"/>
      <c r="G89" s="4"/>
    </row>
    <row r="90" spans="1:7" ht="12.95" customHeight="1" x14ac:dyDescent="0.2">
      <c r="A90" s="66"/>
      <c r="B90" s="89"/>
      <c r="C90" s="54">
        <v>914</v>
      </c>
      <c r="D90" s="73" t="s">
        <v>220</v>
      </c>
      <c r="E90" s="74">
        <v>9866.2000000000007</v>
      </c>
    </row>
    <row r="91" spans="1:7" ht="12.95" customHeight="1" x14ac:dyDescent="0.2">
      <c r="A91" s="66"/>
      <c r="B91" s="89"/>
      <c r="C91" s="68">
        <v>915</v>
      </c>
      <c r="D91" s="69" t="s">
        <v>752</v>
      </c>
      <c r="E91" s="74">
        <v>250</v>
      </c>
    </row>
    <row r="92" spans="1:7" ht="12.95" customHeight="1" x14ac:dyDescent="0.2">
      <c r="A92" s="66"/>
      <c r="B92" s="89"/>
      <c r="C92" s="68">
        <v>917</v>
      </c>
      <c r="D92" s="69" t="s">
        <v>368</v>
      </c>
      <c r="E92" s="74">
        <v>7153.73</v>
      </c>
    </row>
    <row r="93" spans="1:7" ht="12.95" customHeight="1" x14ac:dyDescent="0.2">
      <c r="A93" s="66"/>
      <c r="B93" s="89"/>
      <c r="C93" s="15">
        <v>920</v>
      </c>
      <c r="D93" s="14" t="s">
        <v>223</v>
      </c>
      <c r="E93" s="75">
        <v>3700</v>
      </c>
    </row>
    <row r="94" spans="1:7" ht="12.95" customHeight="1" x14ac:dyDescent="0.2">
      <c r="A94" s="66"/>
      <c r="B94" s="89"/>
      <c r="C94" s="15">
        <v>926</v>
      </c>
      <c r="D94" s="14" t="s">
        <v>317</v>
      </c>
      <c r="E94" s="75">
        <v>15320</v>
      </c>
    </row>
    <row r="95" spans="1:7" ht="12.95" customHeight="1" x14ac:dyDescent="0.2">
      <c r="A95" s="66"/>
      <c r="B95" s="89"/>
      <c r="C95" s="54">
        <v>932</v>
      </c>
      <c r="D95" s="73" t="s">
        <v>19</v>
      </c>
      <c r="E95" s="74">
        <v>28820</v>
      </c>
    </row>
    <row r="96" spans="1:7" ht="12.95" customHeight="1" thickBot="1" x14ac:dyDescent="0.25">
      <c r="A96" s="66"/>
      <c r="B96" s="94"/>
      <c r="C96" s="54">
        <v>934</v>
      </c>
      <c r="D96" s="73" t="s">
        <v>401</v>
      </c>
      <c r="E96" s="75">
        <v>2000</v>
      </c>
      <c r="G96" s="4"/>
    </row>
    <row r="97" spans="1:7" ht="12.95" customHeight="1" x14ac:dyDescent="0.2">
      <c r="A97" s="61" t="s">
        <v>17</v>
      </c>
      <c r="B97" s="62" t="s">
        <v>277</v>
      </c>
      <c r="C97" s="63">
        <v>912</v>
      </c>
      <c r="D97" s="64" t="s">
        <v>431</v>
      </c>
      <c r="E97" s="65">
        <v>7000</v>
      </c>
      <c r="F97" s="7"/>
      <c r="G97" s="4"/>
    </row>
    <row r="98" spans="1:7" ht="12.95" customHeight="1" x14ac:dyDescent="0.2">
      <c r="A98" s="66"/>
      <c r="B98" s="67"/>
      <c r="C98" s="54">
        <v>913</v>
      </c>
      <c r="D98" s="73" t="s">
        <v>18</v>
      </c>
      <c r="E98" s="74">
        <v>244008</v>
      </c>
      <c r="G98" s="4"/>
    </row>
    <row r="99" spans="1:7" ht="12.95" customHeight="1" x14ac:dyDescent="0.2">
      <c r="A99" s="66"/>
      <c r="B99" s="67"/>
      <c r="C99" s="15">
        <v>914</v>
      </c>
      <c r="D99" s="14" t="s">
        <v>220</v>
      </c>
      <c r="E99" s="75">
        <v>3736.67</v>
      </c>
    </row>
    <row r="100" spans="1:7" ht="12.95" customHeight="1" x14ac:dyDescent="0.2">
      <c r="A100" s="66"/>
      <c r="B100" s="67"/>
      <c r="C100" s="68">
        <v>917</v>
      </c>
      <c r="D100" s="69" t="s">
        <v>368</v>
      </c>
      <c r="E100" s="93">
        <v>29425.15</v>
      </c>
    </row>
    <row r="101" spans="1:7" ht="12.95" customHeight="1" x14ac:dyDescent="0.2">
      <c r="A101" s="66"/>
      <c r="B101" s="67"/>
      <c r="C101" s="15">
        <v>920</v>
      </c>
      <c r="D101" s="14" t="s">
        <v>223</v>
      </c>
      <c r="E101" s="75">
        <v>156271.12</v>
      </c>
    </row>
    <row r="102" spans="1:7" ht="12.95" customHeight="1" thickBot="1" x14ac:dyDescent="0.25">
      <c r="A102" s="66"/>
      <c r="B102" s="67"/>
      <c r="C102" s="68">
        <v>926</v>
      </c>
      <c r="D102" s="69" t="s">
        <v>317</v>
      </c>
      <c r="E102" s="75">
        <v>1900</v>
      </c>
      <c r="G102" s="4"/>
    </row>
    <row r="103" spans="1:7" ht="12.95" customHeight="1" thickBot="1" x14ac:dyDescent="0.25">
      <c r="A103" s="78" t="s">
        <v>20</v>
      </c>
      <c r="B103" s="79" t="s">
        <v>25</v>
      </c>
      <c r="C103" s="80">
        <v>914</v>
      </c>
      <c r="D103" s="81" t="s">
        <v>220</v>
      </c>
      <c r="E103" s="82">
        <v>4750</v>
      </c>
      <c r="G103" s="4"/>
    </row>
    <row r="104" spans="1:7" ht="12.95" customHeight="1" x14ac:dyDescent="0.2">
      <c r="A104" s="61">
        <v>11</v>
      </c>
      <c r="B104" s="62" t="s">
        <v>278</v>
      </c>
      <c r="C104" s="63">
        <v>914</v>
      </c>
      <c r="D104" s="64" t="s">
        <v>21</v>
      </c>
      <c r="E104" s="65">
        <v>2315</v>
      </c>
      <c r="G104" s="4"/>
    </row>
    <row r="105" spans="1:7" ht="12.95" customHeight="1" thickBot="1" x14ac:dyDescent="0.25">
      <c r="A105" s="66"/>
      <c r="B105" s="67"/>
      <c r="C105" s="15">
        <v>920</v>
      </c>
      <c r="D105" s="14" t="s">
        <v>223</v>
      </c>
      <c r="E105" s="74">
        <v>1000</v>
      </c>
      <c r="G105" s="4"/>
    </row>
    <row r="106" spans="1:7" ht="12.95" customHeight="1" x14ac:dyDescent="0.2">
      <c r="A106" s="61">
        <v>12</v>
      </c>
      <c r="B106" s="62" t="s">
        <v>210</v>
      </c>
      <c r="C106" s="63">
        <v>914</v>
      </c>
      <c r="D106" s="64" t="s">
        <v>220</v>
      </c>
      <c r="E106" s="65">
        <v>43615.76</v>
      </c>
      <c r="F106" s="7"/>
      <c r="G106" s="4"/>
    </row>
    <row r="107" spans="1:7" ht="12.95" customHeight="1" thickBot="1" x14ac:dyDescent="0.25">
      <c r="A107" s="66"/>
      <c r="B107" s="67"/>
      <c r="C107" s="15">
        <v>920</v>
      </c>
      <c r="D107" s="14" t="s">
        <v>223</v>
      </c>
      <c r="E107" s="74">
        <v>4200</v>
      </c>
      <c r="G107" s="4"/>
    </row>
    <row r="108" spans="1:7" ht="12.95" customHeight="1" x14ac:dyDescent="0.2">
      <c r="A108" s="61" t="s">
        <v>14</v>
      </c>
      <c r="B108" s="62" t="s">
        <v>212</v>
      </c>
      <c r="C108" s="63">
        <v>914</v>
      </c>
      <c r="D108" s="64" t="s">
        <v>220</v>
      </c>
      <c r="E108" s="65">
        <v>4250</v>
      </c>
      <c r="F108" s="7"/>
      <c r="G108" s="4"/>
    </row>
    <row r="109" spans="1:7" ht="12.95" customHeight="1" x14ac:dyDescent="0.2">
      <c r="A109" s="66"/>
      <c r="B109" s="67"/>
      <c r="C109" s="15">
        <v>920</v>
      </c>
      <c r="D109" s="14" t="s">
        <v>223</v>
      </c>
      <c r="E109" s="74">
        <v>57068</v>
      </c>
      <c r="G109" s="4"/>
    </row>
    <row r="110" spans="1:7" ht="12.95" customHeight="1" thickBot="1" x14ac:dyDescent="0.25">
      <c r="A110" s="66"/>
      <c r="B110" s="67"/>
      <c r="C110" s="15">
        <v>923</v>
      </c>
      <c r="D110" s="14" t="s">
        <v>80</v>
      </c>
      <c r="E110" s="74">
        <v>128087.25</v>
      </c>
      <c r="G110" s="4"/>
    </row>
    <row r="111" spans="1:7" ht="12.95" customHeight="1" x14ac:dyDescent="0.2">
      <c r="A111" s="61">
        <v>15</v>
      </c>
      <c r="B111" s="62" t="s">
        <v>214</v>
      </c>
      <c r="C111" s="63">
        <v>910</v>
      </c>
      <c r="D111" s="64" t="s">
        <v>22</v>
      </c>
      <c r="E111" s="65">
        <v>32119.87</v>
      </c>
      <c r="F111" s="7"/>
      <c r="G111" s="4"/>
    </row>
    <row r="112" spans="1:7" ht="12.95" customHeight="1" x14ac:dyDescent="0.2">
      <c r="A112" s="66"/>
      <c r="B112" s="67"/>
      <c r="C112" s="15">
        <v>911</v>
      </c>
      <c r="D112" s="14" t="s">
        <v>206</v>
      </c>
      <c r="E112" s="75">
        <v>343886.78</v>
      </c>
    </row>
    <row r="113" spans="1:7" ht="12.95" customHeight="1" x14ac:dyDescent="0.2">
      <c r="A113" s="66"/>
      <c r="B113" s="67"/>
      <c r="C113" s="15">
        <v>914</v>
      </c>
      <c r="D113" s="14" t="s">
        <v>220</v>
      </c>
      <c r="E113" s="70">
        <v>12215</v>
      </c>
    </row>
    <row r="114" spans="1:7" ht="12.95" customHeight="1" x14ac:dyDescent="0.2">
      <c r="A114" s="66"/>
      <c r="B114" s="67"/>
      <c r="C114" s="15">
        <v>920</v>
      </c>
      <c r="D114" s="14" t="s">
        <v>223</v>
      </c>
      <c r="E114" s="70">
        <v>15400</v>
      </c>
    </row>
    <row r="115" spans="1:7" ht="12.95" customHeight="1" thickBot="1" x14ac:dyDescent="0.25">
      <c r="A115" s="76"/>
      <c r="B115" s="72"/>
      <c r="C115" s="86">
        <v>925</v>
      </c>
      <c r="D115" s="87" t="s">
        <v>23</v>
      </c>
      <c r="E115" s="95">
        <v>9428</v>
      </c>
      <c r="G115" s="4"/>
    </row>
    <row r="116" spans="1:7" ht="12.95" customHeight="1" thickBot="1" x14ac:dyDescent="0.25">
      <c r="A116" s="78" t="s">
        <v>78</v>
      </c>
      <c r="B116" s="79" t="s">
        <v>79</v>
      </c>
      <c r="C116" s="80">
        <v>913</v>
      </c>
      <c r="D116" s="81" t="s">
        <v>18</v>
      </c>
      <c r="E116" s="82">
        <v>12500</v>
      </c>
    </row>
    <row r="117" spans="1:7" ht="12.95" customHeight="1" thickBot="1" x14ac:dyDescent="0.25">
      <c r="A117" s="78" t="s">
        <v>705</v>
      </c>
      <c r="B117" s="79" t="s">
        <v>713</v>
      </c>
      <c r="C117" s="80">
        <v>914</v>
      </c>
      <c r="D117" s="81" t="s">
        <v>220</v>
      </c>
      <c r="E117" s="82">
        <v>3000</v>
      </c>
      <c r="G117" s="4"/>
    </row>
    <row r="118" spans="1:7" ht="12.95" customHeight="1" x14ac:dyDescent="0.2">
      <c r="A118" s="66" t="s">
        <v>809</v>
      </c>
      <c r="B118" s="67" t="s">
        <v>971</v>
      </c>
      <c r="C118" s="63">
        <v>914</v>
      </c>
      <c r="D118" s="14" t="s">
        <v>220</v>
      </c>
      <c r="E118" s="74">
        <v>818140.87</v>
      </c>
      <c r="G118" s="4"/>
    </row>
    <row r="119" spans="1:7" ht="12.95" customHeight="1" thickBot="1" x14ac:dyDescent="0.25">
      <c r="A119" s="66"/>
      <c r="B119" s="67"/>
      <c r="C119" s="54">
        <v>917</v>
      </c>
      <c r="D119" s="69" t="s">
        <v>368</v>
      </c>
      <c r="E119" s="74">
        <v>32360</v>
      </c>
      <c r="G119" s="4"/>
    </row>
    <row r="120" spans="1:7" ht="12.95" customHeight="1" thickBot="1" x14ac:dyDescent="0.25">
      <c r="A120" s="1610" t="s">
        <v>976</v>
      </c>
      <c r="B120" s="1611"/>
      <c r="C120" s="200" t="s">
        <v>75</v>
      </c>
      <c r="D120" s="201" t="s">
        <v>992</v>
      </c>
      <c r="E120" s="202">
        <f>SUM(E35:E72)+SUM(E73:E119)</f>
        <v>3839549.12</v>
      </c>
      <c r="G120" s="4"/>
    </row>
    <row r="121" spans="1:7" ht="13.5" thickBot="1" x14ac:dyDescent="0.25">
      <c r="A121" s="1616" t="s">
        <v>252</v>
      </c>
      <c r="B121" s="1617"/>
      <c r="C121" s="80"/>
      <c r="D121" s="81"/>
      <c r="E121" s="82">
        <v>-46875</v>
      </c>
      <c r="G121" s="4"/>
    </row>
    <row r="122" spans="1:7" s="9" customFormat="1" ht="17.25" customHeight="1" thickBot="1" x14ac:dyDescent="0.25">
      <c r="A122" s="1610" t="s">
        <v>976</v>
      </c>
      <c r="B122" s="1611"/>
      <c r="C122" s="200" t="s">
        <v>75</v>
      </c>
      <c r="D122" s="201" t="s">
        <v>24</v>
      </c>
      <c r="E122" s="202">
        <f>E120+E121</f>
        <v>3792674.12</v>
      </c>
      <c r="F122" s="96"/>
      <c r="G122" s="60"/>
    </row>
    <row r="123" spans="1:7" x14ac:dyDescent="0.2">
      <c r="A123" s="13"/>
      <c r="B123" s="6"/>
      <c r="C123" s="6"/>
      <c r="D123" s="6"/>
      <c r="E123" s="6"/>
      <c r="F123" s="4"/>
      <c r="G123" s="4"/>
    </row>
    <row r="124" spans="1:7" x14ac:dyDescent="0.2">
      <c r="E124" s="192" t="s">
        <v>2</v>
      </c>
      <c r="F124" s="4"/>
      <c r="G124" s="4"/>
    </row>
    <row r="125" spans="1:7" x14ac:dyDescent="0.2">
      <c r="F125" s="4"/>
      <c r="G125" s="4"/>
    </row>
    <row r="126" spans="1:7" ht="15.75" x14ac:dyDescent="0.25">
      <c r="A126" s="1608" t="s">
        <v>974</v>
      </c>
      <c r="B126" s="1608"/>
      <c r="C126" s="1608"/>
      <c r="D126" s="1608"/>
      <c r="E126" s="1608"/>
      <c r="F126" s="4"/>
      <c r="G126" s="4"/>
    </row>
    <row r="127" spans="1:7" x14ac:dyDescent="0.2">
      <c r="F127" s="4"/>
      <c r="G127" s="4"/>
    </row>
    <row r="128" spans="1:7" x14ac:dyDescent="0.2">
      <c r="A128" s="1609" t="s">
        <v>2046</v>
      </c>
      <c r="B128" s="1609"/>
      <c r="C128" s="1609"/>
      <c r="D128" s="1609"/>
      <c r="E128" s="1609"/>
      <c r="F128" s="4"/>
      <c r="G128" s="4"/>
    </row>
    <row r="129" spans="1:10" x14ac:dyDescent="0.2">
      <c r="A129" s="6"/>
      <c r="B129" s="6"/>
      <c r="C129" s="6"/>
      <c r="D129" s="6"/>
      <c r="E129" s="6"/>
    </row>
    <row r="130" spans="1:10" ht="13.5" thickBot="1" x14ac:dyDescent="0.25">
      <c r="A130" s="6"/>
      <c r="B130" s="6"/>
      <c r="C130" s="6"/>
      <c r="D130" s="6"/>
      <c r="E130" s="6"/>
    </row>
    <row r="131" spans="1:10" ht="13.5" thickBot="1" x14ac:dyDescent="0.25">
      <c r="A131" s="6"/>
      <c r="B131" s="889" t="s">
        <v>986</v>
      </c>
      <c r="C131" s="890"/>
      <c r="D131" s="890"/>
      <c r="E131" s="891"/>
      <c r="F131" s="892"/>
    </row>
    <row r="132" spans="1:10" x14ac:dyDescent="0.2">
      <c r="A132" s="6"/>
      <c r="B132" s="877" t="s">
        <v>984</v>
      </c>
      <c r="C132" s="878"/>
      <c r="D132" s="878"/>
      <c r="E132" s="872">
        <f>E30</f>
        <v>3576424.12</v>
      </c>
      <c r="F132" s="892"/>
    </row>
    <row r="133" spans="1:10" x14ac:dyDescent="0.2">
      <c r="A133" s="6"/>
      <c r="B133" s="879" t="s">
        <v>985</v>
      </c>
      <c r="C133" s="880"/>
      <c r="D133" s="880"/>
      <c r="E133" s="873">
        <f>E120</f>
        <v>3839549.12</v>
      </c>
      <c r="F133" s="892"/>
    </row>
    <row r="134" spans="1:10" s="6" customFormat="1" x14ac:dyDescent="0.2">
      <c r="B134" s="881" t="s">
        <v>986</v>
      </c>
      <c r="C134" s="882"/>
      <c r="D134" s="882"/>
      <c r="E134" s="874">
        <f>E132-E133</f>
        <v>-263125</v>
      </c>
      <c r="F134" s="892"/>
      <c r="H134"/>
      <c r="I134"/>
      <c r="J134"/>
    </row>
    <row r="135" spans="1:10" s="6" customFormat="1" x14ac:dyDescent="0.2">
      <c r="B135" s="883" t="s">
        <v>987</v>
      </c>
      <c r="C135" s="884"/>
      <c r="D135" s="884"/>
      <c r="E135" s="875">
        <v>310000</v>
      </c>
      <c r="F135" s="893"/>
      <c r="H135"/>
      <c r="I135"/>
      <c r="J135"/>
    </row>
    <row r="136" spans="1:10" s="6" customFormat="1" x14ac:dyDescent="0.2">
      <c r="B136" s="883" t="s">
        <v>988</v>
      </c>
      <c r="C136" s="884"/>
      <c r="D136" s="884"/>
      <c r="E136" s="875">
        <v>-46875</v>
      </c>
      <c r="F136" s="893"/>
      <c r="H136"/>
      <c r="I136"/>
      <c r="J136"/>
    </row>
    <row r="137" spans="1:10" ht="13.5" thickBot="1" x14ac:dyDescent="0.25">
      <c r="B137" s="885" t="s">
        <v>989</v>
      </c>
      <c r="C137" s="886"/>
      <c r="D137" s="886"/>
      <c r="E137" s="872">
        <f>SUM(E135:E136)</f>
        <v>263125</v>
      </c>
      <c r="F137" s="892"/>
    </row>
    <row r="138" spans="1:10" ht="13.5" thickBot="1" x14ac:dyDescent="0.25">
      <c r="B138" s="887" t="s">
        <v>990</v>
      </c>
      <c r="C138" s="888"/>
      <c r="D138" s="888"/>
      <c r="E138" s="876">
        <f>E134+E137</f>
        <v>0</v>
      </c>
      <c r="F138" s="892"/>
    </row>
  </sheetData>
  <mergeCells count="14">
    <mergeCell ref="A126:E126"/>
    <mergeCell ref="A128:E128"/>
    <mergeCell ref="A64:E64"/>
    <mergeCell ref="A30:B30"/>
    <mergeCell ref="A3:E3"/>
    <mergeCell ref="A5:E5"/>
    <mergeCell ref="A31:B31"/>
    <mergeCell ref="A32:B32"/>
    <mergeCell ref="A34:E34"/>
    <mergeCell ref="A66:E66"/>
    <mergeCell ref="B82:B86"/>
    <mergeCell ref="A121:B121"/>
    <mergeCell ref="A122:B122"/>
    <mergeCell ref="A120:B120"/>
  </mergeCells>
  <printOptions horizontalCentered="1"/>
  <pageMargins left="0.59055118110236227" right="0.59055118110236227" top="0.59055118110236227" bottom="0.59055118110236227" header="0.51181102362204722" footer="0.31496062992125984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A6748-6E1D-4D99-B18B-7C2A4B0B549F}">
  <sheetPr>
    <tabColor theme="6" tint="0.59999389629810485"/>
    <pageSetUpPr fitToPage="1"/>
  </sheetPr>
  <dimension ref="A1:J618"/>
  <sheetViews>
    <sheetView topLeftCell="A14" zoomScaleNormal="100" workbookViewId="0">
      <selection activeCell="J510" sqref="J510"/>
    </sheetView>
  </sheetViews>
  <sheetFormatPr defaultColWidth="9.140625" defaultRowHeight="12.75" x14ac:dyDescent="0.2"/>
  <cols>
    <col min="1" max="1" width="3.28515625" style="415" customWidth="1"/>
    <col min="2" max="2" width="1" style="415" customWidth="1"/>
    <col min="3" max="3" width="2.42578125" style="415" customWidth="1"/>
    <col min="4" max="4" width="48.85546875" style="415" customWidth="1"/>
    <col min="5" max="5" width="8.7109375" style="415" customWidth="1"/>
    <col min="6" max="6" width="9.5703125" style="415" customWidth="1"/>
    <col min="7" max="7" width="11.28515625" style="415" customWidth="1"/>
    <col min="8" max="8" width="13.42578125" style="521" customWidth="1"/>
    <col min="9" max="16384" width="9.140625" style="415"/>
  </cols>
  <sheetData>
    <row r="1" spans="1:10" x14ac:dyDescent="0.2">
      <c r="H1" s="520" t="s">
        <v>26</v>
      </c>
    </row>
    <row r="2" spans="1:10" ht="16.5" customHeight="1" x14ac:dyDescent="0.2">
      <c r="C2" s="1621" t="s">
        <v>90</v>
      </c>
      <c r="D2" s="1621"/>
      <c r="E2" s="1621"/>
      <c r="F2" s="1621"/>
      <c r="G2" s="1621"/>
      <c r="H2" s="1621"/>
    </row>
    <row r="3" spans="1:10" x14ac:dyDescent="0.2">
      <c r="C3" s="1622" t="s">
        <v>1380</v>
      </c>
      <c r="D3" s="1622"/>
      <c r="E3" s="1622"/>
      <c r="F3" s="1622"/>
      <c r="G3" s="1622"/>
      <c r="H3" s="1622"/>
      <c r="J3" s="414"/>
    </row>
    <row r="4" spans="1:10" ht="12" customHeight="1" thickBot="1" x14ac:dyDescent="0.25">
      <c r="J4" s="414"/>
    </row>
    <row r="5" spans="1:10" ht="34.5" customHeight="1" thickBot="1" x14ac:dyDescent="0.25">
      <c r="A5" s="1618" t="s">
        <v>6</v>
      </c>
      <c r="B5" s="1619"/>
      <c r="C5" s="1620"/>
      <c r="D5" s="522" t="s">
        <v>7</v>
      </c>
      <c r="E5" s="522" t="s">
        <v>610</v>
      </c>
      <c r="F5" s="522" t="s">
        <v>138</v>
      </c>
      <c r="G5" s="522" t="s">
        <v>140</v>
      </c>
      <c r="H5" s="523" t="s">
        <v>139</v>
      </c>
    </row>
    <row r="6" spans="1:10" s="530" customFormat="1" ht="15" customHeight="1" x14ac:dyDescent="0.2">
      <c r="A6" s="524">
        <v>1</v>
      </c>
      <c r="B6" s="525" t="s">
        <v>402</v>
      </c>
      <c r="C6" s="526" t="s">
        <v>1381</v>
      </c>
      <c r="D6" s="513" t="s">
        <v>1382</v>
      </c>
      <c r="E6" s="527">
        <v>44579</v>
      </c>
      <c r="F6" s="528" t="s">
        <v>1383</v>
      </c>
      <c r="G6" s="529">
        <v>0</v>
      </c>
      <c r="H6" s="579" t="s">
        <v>813</v>
      </c>
    </row>
    <row r="7" spans="1:10" s="530" customFormat="1" ht="15" customHeight="1" x14ac:dyDescent="0.2">
      <c r="A7" s="531">
        <v>2</v>
      </c>
      <c r="B7" s="532" t="s">
        <v>402</v>
      </c>
      <c r="C7" s="526" t="s">
        <v>1381</v>
      </c>
      <c r="D7" s="533" t="s">
        <v>1384</v>
      </c>
      <c r="E7" s="527">
        <v>44586</v>
      </c>
      <c r="F7" s="534" t="s">
        <v>1385</v>
      </c>
      <c r="G7" s="449">
        <v>0</v>
      </c>
      <c r="H7" s="579" t="s">
        <v>845</v>
      </c>
    </row>
    <row r="8" spans="1:10" s="530" customFormat="1" ht="15" customHeight="1" x14ac:dyDescent="0.2">
      <c r="A8" s="531">
        <v>3</v>
      </c>
      <c r="B8" s="532" t="s">
        <v>402</v>
      </c>
      <c r="C8" s="526" t="s">
        <v>1381</v>
      </c>
      <c r="D8" s="513" t="s">
        <v>692</v>
      </c>
      <c r="E8" s="527">
        <v>44579</v>
      </c>
      <c r="F8" s="534" t="s">
        <v>1386</v>
      </c>
      <c r="G8" s="535">
        <v>0</v>
      </c>
      <c r="H8" s="579" t="s">
        <v>845</v>
      </c>
    </row>
    <row r="9" spans="1:10" s="530" customFormat="1" ht="15" customHeight="1" x14ac:dyDescent="0.2">
      <c r="A9" s="531">
        <v>4</v>
      </c>
      <c r="B9" s="532" t="s">
        <v>402</v>
      </c>
      <c r="C9" s="526" t="s">
        <v>1381</v>
      </c>
      <c r="D9" s="513" t="s">
        <v>1387</v>
      </c>
      <c r="E9" s="527">
        <v>44586</v>
      </c>
      <c r="F9" s="534" t="s">
        <v>1388</v>
      </c>
      <c r="G9" s="535">
        <v>0</v>
      </c>
      <c r="H9" s="579" t="s">
        <v>812</v>
      </c>
    </row>
    <row r="10" spans="1:10" s="530" customFormat="1" ht="24" customHeight="1" x14ac:dyDescent="0.2">
      <c r="A10" s="531">
        <v>5</v>
      </c>
      <c r="B10" s="532" t="s">
        <v>402</v>
      </c>
      <c r="C10" s="526" t="s">
        <v>1381</v>
      </c>
      <c r="D10" s="513" t="s">
        <v>1389</v>
      </c>
      <c r="E10" s="527">
        <v>44565</v>
      </c>
      <c r="F10" s="536" t="s">
        <v>1390</v>
      </c>
      <c r="G10" s="535">
        <v>1184</v>
      </c>
      <c r="H10" s="579" t="s">
        <v>844</v>
      </c>
    </row>
    <row r="11" spans="1:10" s="530" customFormat="1" ht="24" customHeight="1" x14ac:dyDescent="0.2">
      <c r="A11" s="531">
        <v>6</v>
      </c>
      <c r="B11" s="532" t="s">
        <v>402</v>
      </c>
      <c r="C11" s="526" t="s">
        <v>1381</v>
      </c>
      <c r="D11" s="513" t="s">
        <v>1391</v>
      </c>
      <c r="E11" s="527">
        <v>44565</v>
      </c>
      <c r="F11" s="536" t="s">
        <v>1392</v>
      </c>
      <c r="G11" s="535">
        <v>92129.96</v>
      </c>
      <c r="H11" s="579" t="s">
        <v>845</v>
      </c>
    </row>
    <row r="12" spans="1:10" s="530" customFormat="1" ht="15" customHeight="1" x14ac:dyDescent="0.2">
      <c r="A12" s="531">
        <v>7</v>
      </c>
      <c r="B12" s="532" t="s">
        <v>402</v>
      </c>
      <c r="C12" s="526" t="s">
        <v>1381</v>
      </c>
      <c r="D12" s="513" t="s">
        <v>1393</v>
      </c>
      <c r="E12" s="527">
        <v>44579</v>
      </c>
      <c r="F12" s="536" t="s">
        <v>1394</v>
      </c>
      <c r="G12" s="535">
        <v>0.18</v>
      </c>
      <c r="H12" s="579" t="s">
        <v>811</v>
      </c>
    </row>
    <row r="13" spans="1:10" s="530" customFormat="1" ht="15" customHeight="1" x14ac:dyDescent="0.2">
      <c r="A13" s="531">
        <v>8</v>
      </c>
      <c r="B13" s="532" t="s">
        <v>402</v>
      </c>
      <c r="C13" s="526" t="s">
        <v>1381</v>
      </c>
      <c r="D13" s="513" t="s">
        <v>1395</v>
      </c>
      <c r="E13" s="527">
        <v>44579</v>
      </c>
      <c r="F13" s="536" t="s">
        <v>1396</v>
      </c>
      <c r="G13" s="535">
        <v>142386.22</v>
      </c>
      <c r="H13" s="579" t="s">
        <v>847</v>
      </c>
    </row>
    <row r="14" spans="1:10" s="530" customFormat="1" ht="24" customHeight="1" x14ac:dyDescent="0.2">
      <c r="A14" s="531">
        <v>9</v>
      </c>
      <c r="B14" s="532" t="s">
        <v>402</v>
      </c>
      <c r="C14" s="526" t="s">
        <v>1381</v>
      </c>
      <c r="D14" s="443" t="s">
        <v>1397</v>
      </c>
      <c r="E14" s="527">
        <v>44579</v>
      </c>
      <c r="F14" s="536" t="s">
        <v>1398</v>
      </c>
      <c r="G14" s="535">
        <v>53921.75</v>
      </c>
      <c r="H14" s="579" t="s">
        <v>844</v>
      </c>
    </row>
    <row r="15" spans="1:10" s="530" customFormat="1" ht="15" customHeight="1" x14ac:dyDescent="0.2">
      <c r="A15" s="531">
        <v>10</v>
      </c>
      <c r="B15" s="532" t="s">
        <v>402</v>
      </c>
      <c r="C15" s="526" t="s">
        <v>1381</v>
      </c>
      <c r="D15" s="513" t="s">
        <v>141</v>
      </c>
      <c r="E15" s="527">
        <v>44585</v>
      </c>
      <c r="F15" s="536" t="s">
        <v>1399</v>
      </c>
      <c r="G15" s="535">
        <v>24444.09</v>
      </c>
      <c r="H15" s="579" t="s">
        <v>811</v>
      </c>
    </row>
    <row r="16" spans="1:10" s="530" customFormat="1" ht="24" customHeight="1" x14ac:dyDescent="0.2">
      <c r="A16" s="531">
        <v>11</v>
      </c>
      <c r="B16" s="532" t="s">
        <v>402</v>
      </c>
      <c r="C16" s="526" t="s">
        <v>1381</v>
      </c>
      <c r="D16" s="513" t="s">
        <v>1400</v>
      </c>
      <c r="E16" s="527">
        <v>44579</v>
      </c>
      <c r="F16" s="534" t="s">
        <v>1401</v>
      </c>
      <c r="G16" s="535">
        <v>6227.44</v>
      </c>
      <c r="H16" s="579" t="s">
        <v>845</v>
      </c>
    </row>
    <row r="17" spans="1:8" s="530" customFormat="1" ht="15" customHeight="1" x14ac:dyDescent="0.2">
      <c r="A17" s="531">
        <v>12</v>
      </c>
      <c r="B17" s="532" t="s">
        <v>402</v>
      </c>
      <c r="C17" s="526" t="s">
        <v>1381</v>
      </c>
      <c r="D17" s="513" t="s">
        <v>1402</v>
      </c>
      <c r="E17" s="527">
        <v>44579</v>
      </c>
      <c r="F17" s="536" t="s">
        <v>1403</v>
      </c>
      <c r="G17" s="535">
        <v>18461.84</v>
      </c>
      <c r="H17" s="579" t="s">
        <v>811</v>
      </c>
    </row>
    <row r="18" spans="1:8" s="530" customFormat="1" ht="15" customHeight="1" x14ac:dyDescent="0.2">
      <c r="A18" s="531">
        <v>13</v>
      </c>
      <c r="B18" s="532" t="s">
        <v>402</v>
      </c>
      <c r="C18" s="526" t="s">
        <v>1381</v>
      </c>
      <c r="D18" s="513" t="s">
        <v>1404</v>
      </c>
      <c r="E18" s="527">
        <v>44579</v>
      </c>
      <c r="F18" s="536" t="s">
        <v>1405</v>
      </c>
      <c r="G18" s="535">
        <v>31606.43</v>
      </c>
      <c r="H18" s="579" t="s">
        <v>811</v>
      </c>
    </row>
    <row r="19" spans="1:8" s="530" customFormat="1" ht="15" customHeight="1" x14ac:dyDescent="0.2">
      <c r="A19" s="531">
        <v>14</v>
      </c>
      <c r="B19" s="532" t="s">
        <v>402</v>
      </c>
      <c r="C19" s="526" t="s">
        <v>1381</v>
      </c>
      <c r="D19" s="513" t="s">
        <v>1406</v>
      </c>
      <c r="E19" s="527">
        <v>44579</v>
      </c>
      <c r="F19" s="536" t="s">
        <v>1407</v>
      </c>
      <c r="G19" s="535">
        <v>4710.74</v>
      </c>
      <c r="H19" s="579" t="s">
        <v>814</v>
      </c>
    </row>
    <row r="20" spans="1:8" s="530" customFormat="1" ht="15" customHeight="1" x14ac:dyDescent="0.2">
      <c r="A20" s="531">
        <v>15</v>
      </c>
      <c r="B20" s="532" t="s">
        <v>402</v>
      </c>
      <c r="C20" s="526" t="s">
        <v>1381</v>
      </c>
      <c r="D20" s="513" t="s">
        <v>1408</v>
      </c>
      <c r="E20" s="527">
        <v>44579</v>
      </c>
      <c r="F20" s="536" t="s">
        <v>1409</v>
      </c>
      <c r="G20" s="535">
        <v>2467.16</v>
      </c>
      <c r="H20" s="579" t="s">
        <v>812</v>
      </c>
    </row>
    <row r="21" spans="1:8" s="530" customFormat="1" ht="24" customHeight="1" x14ac:dyDescent="0.2">
      <c r="A21" s="531">
        <v>16</v>
      </c>
      <c r="B21" s="532" t="s">
        <v>402</v>
      </c>
      <c r="C21" s="526" t="s">
        <v>1381</v>
      </c>
      <c r="D21" s="443" t="s">
        <v>1410</v>
      </c>
      <c r="E21" s="527">
        <v>44579</v>
      </c>
      <c r="F21" s="534" t="s">
        <v>1411</v>
      </c>
      <c r="G21" s="535">
        <v>7644.04</v>
      </c>
      <c r="H21" s="579" t="s">
        <v>846</v>
      </c>
    </row>
    <row r="22" spans="1:8" s="530" customFormat="1" ht="24" customHeight="1" x14ac:dyDescent="0.2">
      <c r="A22" s="531">
        <v>17</v>
      </c>
      <c r="B22" s="532" t="s">
        <v>402</v>
      </c>
      <c r="C22" s="526" t="s">
        <v>1381</v>
      </c>
      <c r="D22" s="513" t="s">
        <v>1412</v>
      </c>
      <c r="E22" s="527">
        <v>44579</v>
      </c>
      <c r="F22" s="534" t="s">
        <v>1413</v>
      </c>
      <c r="G22" s="535">
        <v>23592.18</v>
      </c>
      <c r="H22" s="579" t="s">
        <v>813</v>
      </c>
    </row>
    <row r="23" spans="1:8" s="530" customFormat="1" ht="24" customHeight="1" x14ac:dyDescent="0.2">
      <c r="A23" s="531">
        <v>18</v>
      </c>
      <c r="B23" s="532" t="s">
        <v>402</v>
      </c>
      <c r="C23" s="526" t="s">
        <v>1381</v>
      </c>
      <c r="D23" s="513" t="s">
        <v>1414</v>
      </c>
      <c r="E23" s="527">
        <v>44579</v>
      </c>
      <c r="F23" s="536" t="s">
        <v>1415</v>
      </c>
      <c r="G23" s="535">
        <v>2135.87</v>
      </c>
      <c r="H23" s="579" t="s">
        <v>813</v>
      </c>
    </row>
    <row r="24" spans="1:8" s="530" customFormat="1" ht="15" customHeight="1" x14ac:dyDescent="0.2">
      <c r="A24" s="531">
        <v>19</v>
      </c>
      <c r="B24" s="532" t="s">
        <v>402</v>
      </c>
      <c r="C24" s="526" t="s">
        <v>1381</v>
      </c>
      <c r="D24" s="443" t="s">
        <v>1416</v>
      </c>
      <c r="E24" s="527">
        <v>44586</v>
      </c>
      <c r="F24" s="536" t="s">
        <v>1417</v>
      </c>
      <c r="G24" s="535">
        <v>0</v>
      </c>
      <c r="H24" s="579" t="s">
        <v>813</v>
      </c>
    </row>
    <row r="25" spans="1:8" s="530" customFormat="1" ht="24" customHeight="1" x14ac:dyDescent="0.2">
      <c r="A25" s="531">
        <v>20</v>
      </c>
      <c r="B25" s="532" t="s">
        <v>402</v>
      </c>
      <c r="C25" s="526" t="s">
        <v>1381</v>
      </c>
      <c r="D25" s="513" t="s">
        <v>1418</v>
      </c>
      <c r="E25" s="527">
        <v>44586</v>
      </c>
      <c r="F25" s="534" t="s">
        <v>1419</v>
      </c>
      <c r="G25" s="535">
        <v>540000</v>
      </c>
      <c r="H25" s="579" t="s">
        <v>850</v>
      </c>
    </row>
    <row r="26" spans="1:8" s="530" customFormat="1" ht="24" customHeight="1" x14ac:dyDescent="0.2">
      <c r="A26" s="531">
        <v>21</v>
      </c>
      <c r="B26" s="532" t="s">
        <v>402</v>
      </c>
      <c r="C26" s="526" t="s">
        <v>1381</v>
      </c>
      <c r="D26" s="513" t="s">
        <v>1420</v>
      </c>
      <c r="E26" s="527">
        <v>44593</v>
      </c>
      <c r="F26" s="536" t="s">
        <v>1421</v>
      </c>
      <c r="G26" s="535">
        <v>0</v>
      </c>
      <c r="H26" s="579" t="s">
        <v>811</v>
      </c>
    </row>
    <row r="27" spans="1:8" s="530" customFormat="1" ht="15" customHeight="1" x14ac:dyDescent="0.2">
      <c r="A27" s="531">
        <v>22</v>
      </c>
      <c r="B27" s="532" t="s">
        <v>402</v>
      </c>
      <c r="C27" s="526" t="s">
        <v>1381</v>
      </c>
      <c r="D27" s="533" t="s">
        <v>848</v>
      </c>
      <c r="E27" s="527">
        <v>44593</v>
      </c>
      <c r="F27" s="536" t="s">
        <v>1422</v>
      </c>
      <c r="G27" s="535">
        <v>0</v>
      </c>
      <c r="H27" s="579" t="s">
        <v>845</v>
      </c>
    </row>
    <row r="28" spans="1:8" s="530" customFormat="1" ht="15" customHeight="1" x14ac:dyDescent="0.2">
      <c r="A28" s="531">
        <v>23</v>
      </c>
      <c r="B28" s="532" t="s">
        <v>402</v>
      </c>
      <c r="C28" s="526" t="s">
        <v>1381</v>
      </c>
      <c r="D28" s="513" t="s">
        <v>1423</v>
      </c>
      <c r="E28" s="527">
        <v>44614</v>
      </c>
      <c r="F28" s="536" t="s">
        <v>1424</v>
      </c>
      <c r="G28" s="535">
        <v>0</v>
      </c>
      <c r="H28" s="579" t="s">
        <v>846</v>
      </c>
    </row>
    <row r="29" spans="1:8" s="530" customFormat="1" ht="15" customHeight="1" x14ac:dyDescent="0.2">
      <c r="A29" s="531">
        <v>24</v>
      </c>
      <c r="B29" s="532" t="s">
        <v>402</v>
      </c>
      <c r="C29" s="526" t="s">
        <v>1381</v>
      </c>
      <c r="D29" s="513" t="s">
        <v>708</v>
      </c>
      <c r="E29" s="527">
        <v>44593</v>
      </c>
      <c r="F29" s="536" t="s">
        <v>1425</v>
      </c>
      <c r="G29" s="535">
        <v>0</v>
      </c>
      <c r="H29" s="579" t="s">
        <v>846</v>
      </c>
    </row>
    <row r="30" spans="1:8" s="530" customFormat="1" ht="15" customHeight="1" x14ac:dyDescent="0.2">
      <c r="A30" s="531">
        <v>25</v>
      </c>
      <c r="B30" s="532" t="s">
        <v>402</v>
      </c>
      <c r="C30" s="526" t="s">
        <v>1381</v>
      </c>
      <c r="D30" s="513" t="s">
        <v>1426</v>
      </c>
      <c r="E30" s="527">
        <v>44593</v>
      </c>
      <c r="F30" s="536" t="s">
        <v>1427</v>
      </c>
      <c r="G30" s="535">
        <v>11698.37</v>
      </c>
      <c r="H30" s="579" t="s">
        <v>811</v>
      </c>
    </row>
    <row r="31" spans="1:8" s="530" customFormat="1" ht="15" customHeight="1" x14ac:dyDescent="0.2">
      <c r="A31" s="531">
        <v>26</v>
      </c>
      <c r="B31" s="532" t="s">
        <v>402</v>
      </c>
      <c r="C31" s="526" t="s">
        <v>1381</v>
      </c>
      <c r="D31" s="533" t="s">
        <v>1428</v>
      </c>
      <c r="E31" s="527">
        <v>44593</v>
      </c>
      <c r="F31" s="536" t="s">
        <v>1429</v>
      </c>
      <c r="G31" s="535">
        <v>16964.189999999999</v>
      </c>
      <c r="H31" s="579" t="s">
        <v>846</v>
      </c>
    </row>
    <row r="32" spans="1:8" s="530" customFormat="1" ht="15" customHeight="1" x14ac:dyDescent="0.2">
      <c r="A32" s="531">
        <v>27</v>
      </c>
      <c r="B32" s="532" t="s">
        <v>402</v>
      </c>
      <c r="C32" s="526" t="s">
        <v>1381</v>
      </c>
      <c r="D32" s="443" t="s">
        <v>1430</v>
      </c>
      <c r="E32" s="527">
        <v>44593</v>
      </c>
      <c r="F32" s="536" t="s">
        <v>1431</v>
      </c>
      <c r="G32" s="535">
        <v>32833.49</v>
      </c>
      <c r="H32" s="579" t="s">
        <v>846</v>
      </c>
    </row>
    <row r="33" spans="1:8" s="530" customFormat="1" ht="15" customHeight="1" x14ac:dyDescent="0.2">
      <c r="A33" s="531">
        <v>28</v>
      </c>
      <c r="B33" s="532" t="s">
        <v>402</v>
      </c>
      <c r="C33" s="526" t="s">
        <v>1381</v>
      </c>
      <c r="D33" s="513" t="s">
        <v>1402</v>
      </c>
      <c r="E33" s="527">
        <v>44593</v>
      </c>
      <c r="F33" s="536" t="s">
        <v>1432</v>
      </c>
      <c r="G33" s="535">
        <v>8954.82</v>
      </c>
      <c r="H33" s="579" t="s">
        <v>811</v>
      </c>
    </row>
    <row r="34" spans="1:8" s="530" customFormat="1" ht="15" customHeight="1" x14ac:dyDescent="0.2">
      <c r="A34" s="531">
        <v>29</v>
      </c>
      <c r="B34" s="532" t="s">
        <v>402</v>
      </c>
      <c r="C34" s="526" t="s">
        <v>1381</v>
      </c>
      <c r="D34" s="513" t="s">
        <v>1433</v>
      </c>
      <c r="E34" s="527">
        <v>44593</v>
      </c>
      <c r="F34" s="536" t="s">
        <v>1434</v>
      </c>
      <c r="G34" s="535">
        <v>150</v>
      </c>
      <c r="H34" s="579" t="s">
        <v>845</v>
      </c>
    </row>
    <row r="35" spans="1:8" s="530" customFormat="1" ht="15" customHeight="1" x14ac:dyDescent="0.2">
      <c r="A35" s="531">
        <v>30</v>
      </c>
      <c r="B35" s="532" t="s">
        <v>402</v>
      </c>
      <c r="C35" s="526" t="s">
        <v>1381</v>
      </c>
      <c r="D35" s="443" t="s">
        <v>1435</v>
      </c>
      <c r="E35" s="537">
        <v>44600</v>
      </c>
      <c r="F35" s="536" t="s">
        <v>1436</v>
      </c>
      <c r="G35" s="535">
        <v>15714.92</v>
      </c>
      <c r="H35" s="579" t="s">
        <v>1437</v>
      </c>
    </row>
    <row r="36" spans="1:8" s="530" customFormat="1" ht="15" customHeight="1" x14ac:dyDescent="0.2">
      <c r="A36" s="524">
        <v>31</v>
      </c>
      <c r="B36" s="525" t="s">
        <v>402</v>
      </c>
      <c r="C36" s="526" t="s">
        <v>1381</v>
      </c>
      <c r="D36" s="538" t="s">
        <v>1438</v>
      </c>
      <c r="E36" s="527">
        <v>44593</v>
      </c>
      <c r="F36" s="539" t="s">
        <v>1439</v>
      </c>
      <c r="G36" s="540">
        <v>4259.62</v>
      </c>
      <c r="H36" s="579" t="s">
        <v>874</v>
      </c>
    </row>
    <row r="37" spans="1:8" ht="15" customHeight="1" x14ac:dyDescent="0.2">
      <c r="A37" s="531">
        <v>32</v>
      </c>
      <c r="B37" s="532" t="s">
        <v>402</v>
      </c>
      <c r="C37" s="526" t="s">
        <v>1381</v>
      </c>
      <c r="D37" s="533" t="s">
        <v>1440</v>
      </c>
      <c r="E37" s="537">
        <v>44593</v>
      </c>
      <c r="F37" s="536" t="s">
        <v>1441</v>
      </c>
      <c r="G37" s="535">
        <v>20050</v>
      </c>
      <c r="H37" s="579" t="s">
        <v>874</v>
      </c>
    </row>
    <row r="38" spans="1:8" ht="15" customHeight="1" x14ac:dyDescent="0.2">
      <c r="A38" s="531">
        <v>33</v>
      </c>
      <c r="B38" s="532" t="s">
        <v>402</v>
      </c>
      <c r="C38" s="526" t="s">
        <v>1381</v>
      </c>
      <c r="D38" s="513" t="s">
        <v>1442</v>
      </c>
      <c r="E38" s="537">
        <v>44593</v>
      </c>
      <c r="F38" s="536" t="s">
        <v>1443</v>
      </c>
      <c r="G38" s="535">
        <v>201.69</v>
      </c>
      <c r="H38" s="579" t="s">
        <v>863</v>
      </c>
    </row>
    <row r="39" spans="1:8" ht="15" customHeight="1" x14ac:dyDescent="0.2">
      <c r="A39" s="531">
        <v>34</v>
      </c>
      <c r="B39" s="532" t="s">
        <v>402</v>
      </c>
      <c r="C39" s="526" t="s">
        <v>1381</v>
      </c>
      <c r="D39" s="513" t="s">
        <v>1444</v>
      </c>
      <c r="E39" s="537">
        <v>44600</v>
      </c>
      <c r="F39" s="536" t="s">
        <v>1445</v>
      </c>
      <c r="G39" s="535">
        <v>1441.68</v>
      </c>
      <c r="H39" s="579" t="s">
        <v>845</v>
      </c>
    </row>
    <row r="40" spans="1:8" ht="15" customHeight="1" x14ac:dyDescent="0.2">
      <c r="A40" s="531">
        <v>35</v>
      </c>
      <c r="B40" s="532" t="s">
        <v>402</v>
      </c>
      <c r="C40" s="526" t="s">
        <v>1381</v>
      </c>
      <c r="D40" s="443" t="s">
        <v>1446</v>
      </c>
      <c r="E40" s="537">
        <v>44593</v>
      </c>
      <c r="F40" s="536" t="s">
        <v>1447</v>
      </c>
      <c r="G40" s="535">
        <v>25629</v>
      </c>
      <c r="H40" s="579" t="s">
        <v>863</v>
      </c>
    </row>
    <row r="41" spans="1:8" ht="15" customHeight="1" x14ac:dyDescent="0.2">
      <c r="A41" s="531">
        <v>36</v>
      </c>
      <c r="B41" s="532" t="s">
        <v>402</v>
      </c>
      <c r="C41" s="526" t="s">
        <v>1381</v>
      </c>
      <c r="D41" s="533" t="s">
        <v>1448</v>
      </c>
      <c r="E41" s="537">
        <v>44593</v>
      </c>
      <c r="F41" s="536" t="s">
        <v>1449</v>
      </c>
      <c r="G41" s="535">
        <v>9487.73</v>
      </c>
      <c r="H41" s="579" t="s">
        <v>863</v>
      </c>
    </row>
    <row r="42" spans="1:8" ht="15" customHeight="1" x14ac:dyDescent="0.2">
      <c r="A42" s="524">
        <v>37</v>
      </c>
      <c r="B42" s="525" t="s">
        <v>402</v>
      </c>
      <c r="C42" s="526" t="s">
        <v>1381</v>
      </c>
      <c r="D42" s="516" t="s">
        <v>1450</v>
      </c>
      <c r="E42" s="527">
        <v>44593</v>
      </c>
      <c r="F42" s="539" t="s">
        <v>1451</v>
      </c>
      <c r="G42" s="540">
        <v>6896.89</v>
      </c>
      <c r="H42" s="579" t="s">
        <v>814</v>
      </c>
    </row>
    <row r="43" spans="1:8" ht="15" customHeight="1" x14ac:dyDescent="0.2">
      <c r="A43" s="531">
        <v>38</v>
      </c>
      <c r="B43" s="532" t="s">
        <v>402</v>
      </c>
      <c r="C43" s="526" t="s">
        <v>1381</v>
      </c>
      <c r="D43" s="513" t="s">
        <v>1452</v>
      </c>
      <c r="E43" s="537">
        <v>44593</v>
      </c>
      <c r="F43" s="536" t="s">
        <v>1453</v>
      </c>
      <c r="G43" s="535">
        <v>8551.07</v>
      </c>
      <c r="H43" s="579" t="s">
        <v>814</v>
      </c>
    </row>
    <row r="44" spans="1:8" ht="15" customHeight="1" x14ac:dyDescent="0.2">
      <c r="A44" s="531">
        <v>39</v>
      </c>
      <c r="B44" s="532" t="s">
        <v>402</v>
      </c>
      <c r="C44" s="526" t="s">
        <v>1381</v>
      </c>
      <c r="D44" s="513" t="s">
        <v>141</v>
      </c>
      <c r="E44" s="537">
        <v>44593</v>
      </c>
      <c r="F44" s="536" t="s">
        <v>1421</v>
      </c>
      <c r="G44" s="535">
        <v>609149.73</v>
      </c>
      <c r="H44" s="579" t="s">
        <v>811</v>
      </c>
    </row>
    <row r="45" spans="1:8" ht="24" customHeight="1" x14ac:dyDescent="0.2">
      <c r="A45" s="531">
        <v>40</v>
      </c>
      <c r="B45" s="532" t="s">
        <v>402</v>
      </c>
      <c r="C45" s="541" t="s">
        <v>1381</v>
      </c>
      <c r="D45" s="443" t="s">
        <v>1454</v>
      </c>
      <c r="E45" s="537">
        <v>44600</v>
      </c>
      <c r="F45" s="536" t="s">
        <v>1455</v>
      </c>
      <c r="G45" s="535">
        <v>28369.119999999999</v>
      </c>
      <c r="H45" s="579" t="s">
        <v>812</v>
      </c>
    </row>
    <row r="46" spans="1:8" ht="15" customHeight="1" x14ac:dyDescent="0.2">
      <c r="A46" s="524">
        <v>41</v>
      </c>
      <c r="B46" s="525" t="s">
        <v>402</v>
      </c>
      <c r="C46" s="526" t="s">
        <v>1381</v>
      </c>
      <c r="D46" s="516" t="s">
        <v>612</v>
      </c>
      <c r="E46" s="527">
        <v>44593</v>
      </c>
      <c r="F46" s="539" t="s">
        <v>1456</v>
      </c>
      <c r="G46" s="540">
        <v>0</v>
      </c>
      <c r="H46" s="580" t="s">
        <v>847</v>
      </c>
    </row>
    <row r="47" spans="1:8" ht="24" customHeight="1" x14ac:dyDescent="0.2">
      <c r="A47" s="531">
        <v>42</v>
      </c>
      <c r="B47" s="532" t="s">
        <v>402</v>
      </c>
      <c r="C47" s="541" t="s">
        <v>1381</v>
      </c>
      <c r="D47" s="513" t="s">
        <v>1457</v>
      </c>
      <c r="E47" s="537">
        <v>44600</v>
      </c>
      <c r="F47" s="536" t="s">
        <v>1458</v>
      </c>
      <c r="G47" s="535">
        <v>43101</v>
      </c>
      <c r="H47" s="579" t="s">
        <v>815</v>
      </c>
    </row>
    <row r="48" spans="1:8" ht="15" customHeight="1" x14ac:dyDescent="0.2">
      <c r="A48" s="524">
        <v>43</v>
      </c>
      <c r="B48" s="525" t="s">
        <v>402</v>
      </c>
      <c r="C48" s="541" t="s">
        <v>1381</v>
      </c>
      <c r="D48" s="538" t="s">
        <v>1459</v>
      </c>
      <c r="E48" s="527">
        <v>44600</v>
      </c>
      <c r="F48" s="539" t="s">
        <v>1460</v>
      </c>
      <c r="G48" s="540">
        <v>9309</v>
      </c>
      <c r="H48" s="579" t="s">
        <v>811</v>
      </c>
    </row>
    <row r="49" spans="1:8" ht="15" customHeight="1" x14ac:dyDescent="0.2">
      <c r="A49" s="531">
        <v>44</v>
      </c>
      <c r="B49" s="532" t="s">
        <v>402</v>
      </c>
      <c r="C49" s="541" t="s">
        <v>1381</v>
      </c>
      <c r="D49" s="443" t="s">
        <v>849</v>
      </c>
      <c r="E49" s="537">
        <v>44600</v>
      </c>
      <c r="F49" s="536" t="s">
        <v>1461</v>
      </c>
      <c r="G49" s="535">
        <v>126.66</v>
      </c>
      <c r="H49" s="579" t="s">
        <v>811</v>
      </c>
    </row>
    <row r="50" spans="1:8" ht="15" customHeight="1" thickBot="1" x14ac:dyDescent="0.25">
      <c r="A50" s="542">
        <v>45</v>
      </c>
      <c r="B50" s="543" t="s">
        <v>402</v>
      </c>
      <c r="C50" s="544" t="s">
        <v>1381</v>
      </c>
      <c r="D50" s="515" t="s">
        <v>1462</v>
      </c>
      <c r="E50" s="545">
        <v>44600</v>
      </c>
      <c r="F50" s="546" t="s">
        <v>1463</v>
      </c>
      <c r="G50" s="547">
        <v>4527.6899999999996</v>
      </c>
      <c r="H50" s="581" t="s">
        <v>811</v>
      </c>
    </row>
    <row r="51" spans="1:8" s="530" customFormat="1" ht="15" customHeight="1" x14ac:dyDescent="0.2">
      <c r="A51" s="415"/>
      <c r="B51" s="415"/>
      <c r="C51" s="415"/>
      <c r="D51" s="415"/>
      <c r="E51" s="415"/>
      <c r="F51" s="415"/>
      <c r="G51" s="415"/>
      <c r="H51" s="520" t="s">
        <v>421</v>
      </c>
    </row>
    <row r="52" spans="1:8" s="530" customFormat="1" ht="16.5" customHeight="1" x14ac:dyDescent="0.2">
      <c r="A52" s="415"/>
      <c r="B52" s="415"/>
      <c r="C52" s="1621" t="s">
        <v>90</v>
      </c>
      <c r="D52" s="1621"/>
      <c r="E52" s="1621"/>
      <c r="F52" s="1621"/>
      <c r="G52" s="1621"/>
      <c r="H52" s="1621"/>
    </row>
    <row r="53" spans="1:8" s="530" customFormat="1" ht="15" customHeight="1" x14ac:dyDescent="0.2">
      <c r="A53" s="415"/>
      <c r="B53" s="415"/>
      <c r="C53" s="1622" t="s">
        <v>1380</v>
      </c>
      <c r="D53" s="1622"/>
      <c r="E53" s="1622"/>
      <c r="F53" s="1622"/>
      <c r="G53" s="1622"/>
      <c r="H53" s="1622"/>
    </row>
    <row r="54" spans="1:8" s="530" customFormat="1" ht="15" customHeight="1" thickBot="1" x14ac:dyDescent="0.25">
      <c r="A54" s="415"/>
      <c r="B54" s="415"/>
      <c r="C54" s="415"/>
      <c r="D54" s="415"/>
      <c r="E54" s="415"/>
      <c r="F54" s="415"/>
      <c r="G54" s="415"/>
      <c r="H54" s="521"/>
    </row>
    <row r="55" spans="1:8" s="530" customFormat="1" ht="34.5" customHeight="1" thickBot="1" x14ac:dyDescent="0.25">
      <c r="A55" s="1618" t="s">
        <v>6</v>
      </c>
      <c r="B55" s="1619"/>
      <c r="C55" s="1620"/>
      <c r="D55" s="522" t="s">
        <v>7</v>
      </c>
      <c r="E55" s="522" t="s">
        <v>610</v>
      </c>
      <c r="F55" s="522" t="s">
        <v>138</v>
      </c>
      <c r="G55" s="522" t="s">
        <v>140</v>
      </c>
      <c r="H55" s="551" t="s">
        <v>139</v>
      </c>
    </row>
    <row r="56" spans="1:8" s="530" customFormat="1" ht="15" customHeight="1" x14ac:dyDescent="0.2">
      <c r="A56" s="531">
        <v>46</v>
      </c>
      <c r="B56" s="532" t="s">
        <v>402</v>
      </c>
      <c r="C56" s="541" t="s">
        <v>1381</v>
      </c>
      <c r="D56" s="513" t="s">
        <v>861</v>
      </c>
      <c r="E56" s="537">
        <v>44600</v>
      </c>
      <c r="F56" s="536" t="s">
        <v>1464</v>
      </c>
      <c r="G56" s="535">
        <v>0</v>
      </c>
      <c r="H56" s="579" t="s">
        <v>811</v>
      </c>
    </row>
    <row r="57" spans="1:8" s="530" customFormat="1" ht="15" customHeight="1" x14ac:dyDescent="0.2">
      <c r="A57" s="531">
        <v>47</v>
      </c>
      <c r="B57" s="532" t="s">
        <v>402</v>
      </c>
      <c r="C57" s="541" t="s">
        <v>1381</v>
      </c>
      <c r="D57" s="513" t="s">
        <v>851</v>
      </c>
      <c r="E57" s="537">
        <v>44600</v>
      </c>
      <c r="F57" s="536" t="s">
        <v>1465</v>
      </c>
      <c r="G57" s="535">
        <v>0</v>
      </c>
      <c r="H57" s="579" t="s">
        <v>813</v>
      </c>
    </row>
    <row r="58" spans="1:8" s="530" customFormat="1" ht="15" customHeight="1" x14ac:dyDescent="0.2">
      <c r="A58" s="531">
        <v>48</v>
      </c>
      <c r="B58" s="532" t="s">
        <v>402</v>
      </c>
      <c r="C58" s="541" t="s">
        <v>1381</v>
      </c>
      <c r="D58" s="533" t="s">
        <v>1466</v>
      </c>
      <c r="E58" s="537">
        <v>44600</v>
      </c>
      <c r="F58" s="536" t="s">
        <v>1467</v>
      </c>
      <c r="G58" s="535">
        <v>265679.64</v>
      </c>
      <c r="H58" s="579" t="s">
        <v>863</v>
      </c>
    </row>
    <row r="59" spans="1:8" s="530" customFormat="1" ht="15" customHeight="1" x14ac:dyDescent="0.2">
      <c r="A59" s="531">
        <v>49</v>
      </c>
      <c r="B59" s="532" t="s">
        <v>402</v>
      </c>
      <c r="C59" s="541" t="s">
        <v>1381</v>
      </c>
      <c r="D59" s="513" t="s">
        <v>1468</v>
      </c>
      <c r="E59" s="537">
        <v>44649</v>
      </c>
      <c r="F59" s="536" t="s">
        <v>1469</v>
      </c>
      <c r="G59" s="535">
        <v>0</v>
      </c>
      <c r="H59" s="579" t="s">
        <v>814</v>
      </c>
    </row>
    <row r="60" spans="1:8" s="530" customFormat="1" ht="15" customHeight="1" x14ac:dyDescent="0.2">
      <c r="A60" s="531">
        <v>50</v>
      </c>
      <c r="B60" s="532" t="s">
        <v>402</v>
      </c>
      <c r="C60" s="541" t="s">
        <v>1381</v>
      </c>
      <c r="D60" s="513" t="s">
        <v>895</v>
      </c>
      <c r="E60" s="537">
        <v>44600</v>
      </c>
      <c r="F60" s="536" t="s">
        <v>1470</v>
      </c>
      <c r="G60" s="535">
        <v>0</v>
      </c>
      <c r="H60" s="579" t="s">
        <v>812</v>
      </c>
    </row>
    <row r="61" spans="1:8" s="530" customFormat="1" ht="15" customHeight="1" x14ac:dyDescent="0.2">
      <c r="A61" s="531">
        <v>51</v>
      </c>
      <c r="B61" s="532" t="s">
        <v>402</v>
      </c>
      <c r="C61" s="541" t="s">
        <v>1381</v>
      </c>
      <c r="D61" s="513" t="s">
        <v>141</v>
      </c>
      <c r="E61" s="537">
        <v>44600</v>
      </c>
      <c r="F61" s="536" t="s">
        <v>1471</v>
      </c>
      <c r="G61" s="535">
        <v>16598.73</v>
      </c>
      <c r="H61" s="579" t="s">
        <v>811</v>
      </c>
    </row>
    <row r="62" spans="1:8" s="530" customFormat="1" ht="15" customHeight="1" x14ac:dyDescent="0.2">
      <c r="A62" s="531">
        <v>52</v>
      </c>
      <c r="B62" s="532" t="s">
        <v>402</v>
      </c>
      <c r="C62" s="541" t="s">
        <v>1381</v>
      </c>
      <c r="D62" s="533" t="s">
        <v>141</v>
      </c>
      <c r="E62" s="537">
        <v>44613</v>
      </c>
      <c r="F62" s="536" t="s">
        <v>1472</v>
      </c>
      <c r="G62" s="535">
        <v>24041.58</v>
      </c>
      <c r="H62" s="579" t="s">
        <v>811</v>
      </c>
    </row>
    <row r="63" spans="1:8" s="530" customFormat="1" ht="15" customHeight="1" x14ac:dyDescent="0.2">
      <c r="A63" s="531">
        <v>53</v>
      </c>
      <c r="B63" s="532" t="s">
        <v>402</v>
      </c>
      <c r="C63" s="541" t="s">
        <v>1381</v>
      </c>
      <c r="D63" s="533" t="s">
        <v>849</v>
      </c>
      <c r="E63" s="537">
        <v>44621</v>
      </c>
      <c r="F63" s="536" t="s">
        <v>1473</v>
      </c>
      <c r="G63" s="535">
        <v>86.18</v>
      </c>
      <c r="H63" s="579" t="s">
        <v>811</v>
      </c>
    </row>
    <row r="64" spans="1:8" s="530" customFormat="1" ht="15" customHeight="1" x14ac:dyDescent="0.2">
      <c r="A64" s="531">
        <v>54</v>
      </c>
      <c r="B64" s="532" t="s">
        <v>402</v>
      </c>
      <c r="C64" s="541" t="s">
        <v>1381</v>
      </c>
      <c r="D64" s="513" t="s">
        <v>1474</v>
      </c>
      <c r="E64" s="537">
        <v>44649</v>
      </c>
      <c r="F64" s="536" t="s">
        <v>1475</v>
      </c>
      <c r="G64" s="535">
        <v>4</v>
      </c>
      <c r="H64" s="579" t="s">
        <v>815</v>
      </c>
    </row>
    <row r="65" spans="1:8" s="530" customFormat="1" ht="15" customHeight="1" x14ac:dyDescent="0.2">
      <c r="A65" s="531">
        <v>55</v>
      </c>
      <c r="B65" s="532" t="s">
        <v>402</v>
      </c>
      <c r="C65" s="541" t="s">
        <v>1381</v>
      </c>
      <c r="D65" s="443" t="s">
        <v>1476</v>
      </c>
      <c r="E65" s="537">
        <v>44621</v>
      </c>
      <c r="F65" s="536" t="s">
        <v>1477</v>
      </c>
      <c r="G65" s="535">
        <v>350</v>
      </c>
      <c r="H65" s="579" t="s">
        <v>846</v>
      </c>
    </row>
    <row r="66" spans="1:8" s="530" customFormat="1" ht="15" customHeight="1" x14ac:dyDescent="0.2">
      <c r="A66" s="531">
        <v>56</v>
      </c>
      <c r="B66" s="532" t="s">
        <v>402</v>
      </c>
      <c r="C66" s="541" t="s">
        <v>1381</v>
      </c>
      <c r="D66" s="533" t="s">
        <v>435</v>
      </c>
      <c r="E66" s="537">
        <v>44621</v>
      </c>
      <c r="F66" s="536" t="s">
        <v>1478</v>
      </c>
      <c r="G66" s="535">
        <v>2699.3</v>
      </c>
      <c r="H66" s="579" t="s">
        <v>811</v>
      </c>
    </row>
    <row r="67" spans="1:8" s="530" customFormat="1" ht="15" customHeight="1" x14ac:dyDescent="0.2">
      <c r="A67" s="531">
        <v>57</v>
      </c>
      <c r="B67" s="532" t="s">
        <v>402</v>
      </c>
      <c r="C67" s="541" t="s">
        <v>1381</v>
      </c>
      <c r="D67" s="533" t="s">
        <v>141</v>
      </c>
      <c r="E67" s="537">
        <v>44621</v>
      </c>
      <c r="F67" s="536" t="s">
        <v>1479</v>
      </c>
      <c r="G67" s="535">
        <v>609149.73</v>
      </c>
      <c r="H67" s="579" t="s">
        <v>811</v>
      </c>
    </row>
    <row r="68" spans="1:8" s="530" customFormat="1" ht="15" customHeight="1" x14ac:dyDescent="0.2">
      <c r="A68" s="531">
        <v>58</v>
      </c>
      <c r="B68" s="532" t="s">
        <v>402</v>
      </c>
      <c r="C68" s="541" t="s">
        <v>1381</v>
      </c>
      <c r="D68" s="533" t="s">
        <v>1480</v>
      </c>
      <c r="E68" s="537">
        <v>44649</v>
      </c>
      <c r="F68" s="536" t="s">
        <v>1481</v>
      </c>
      <c r="G68" s="535">
        <v>0</v>
      </c>
      <c r="H68" s="579" t="s">
        <v>844</v>
      </c>
    </row>
    <row r="69" spans="1:8" s="530" customFormat="1" ht="15" customHeight="1" x14ac:dyDescent="0.2">
      <c r="A69" s="552">
        <v>59</v>
      </c>
      <c r="B69" s="553" t="s">
        <v>402</v>
      </c>
      <c r="C69" s="541" t="s">
        <v>1381</v>
      </c>
      <c r="D69" s="513" t="s">
        <v>369</v>
      </c>
      <c r="E69" s="537">
        <v>44621</v>
      </c>
      <c r="F69" s="536" t="s">
        <v>1482</v>
      </c>
      <c r="G69" s="535">
        <v>2000</v>
      </c>
      <c r="H69" s="579" t="s">
        <v>812</v>
      </c>
    </row>
    <row r="70" spans="1:8" s="530" customFormat="1" ht="15" customHeight="1" x14ac:dyDescent="0.2">
      <c r="A70" s="531">
        <v>60</v>
      </c>
      <c r="B70" s="532" t="s">
        <v>402</v>
      </c>
      <c r="C70" s="541" t="s">
        <v>1381</v>
      </c>
      <c r="D70" s="513" t="s">
        <v>1483</v>
      </c>
      <c r="E70" s="537">
        <v>44621</v>
      </c>
      <c r="F70" s="536" t="s">
        <v>1484</v>
      </c>
      <c r="G70" s="535">
        <v>0</v>
      </c>
      <c r="H70" s="579" t="s">
        <v>814</v>
      </c>
    </row>
    <row r="71" spans="1:8" s="530" customFormat="1" ht="15" customHeight="1" x14ac:dyDescent="0.2">
      <c r="A71" s="531">
        <v>61</v>
      </c>
      <c r="B71" s="532" t="s">
        <v>402</v>
      </c>
      <c r="C71" s="541" t="s">
        <v>1381</v>
      </c>
      <c r="D71" s="513" t="s">
        <v>369</v>
      </c>
      <c r="E71" s="537">
        <v>44614</v>
      </c>
      <c r="F71" s="536" t="s">
        <v>1485</v>
      </c>
      <c r="G71" s="535">
        <v>156376.37</v>
      </c>
      <c r="H71" s="579" t="s">
        <v>812</v>
      </c>
    </row>
    <row r="72" spans="1:8" s="530" customFormat="1" ht="15" customHeight="1" x14ac:dyDescent="0.2">
      <c r="A72" s="552">
        <v>62</v>
      </c>
      <c r="B72" s="532" t="s">
        <v>402</v>
      </c>
      <c r="C72" s="541" t="s">
        <v>1381</v>
      </c>
      <c r="D72" s="513" t="s">
        <v>1486</v>
      </c>
      <c r="E72" s="537">
        <v>44649</v>
      </c>
      <c r="F72" s="536" t="s">
        <v>1487</v>
      </c>
      <c r="G72" s="535">
        <v>0</v>
      </c>
      <c r="H72" s="579" t="s">
        <v>846</v>
      </c>
    </row>
    <row r="73" spans="1:8" s="530" customFormat="1" ht="15" customHeight="1" x14ac:dyDescent="0.2">
      <c r="A73" s="531">
        <v>63</v>
      </c>
      <c r="B73" s="532" t="s">
        <v>402</v>
      </c>
      <c r="C73" s="541" t="s">
        <v>1381</v>
      </c>
      <c r="D73" s="533" t="s">
        <v>853</v>
      </c>
      <c r="E73" s="537">
        <v>44621</v>
      </c>
      <c r="F73" s="536" t="s">
        <v>1488</v>
      </c>
      <c r="G73" s="535">
        <v>0</v>
      </c>
      <c r="H73" s="579" t="s">
        <v>863</v>
      </c>
    </row>
    <row r="74" spans="1:8" s="530" customFormat="1" ht="15" customHeight="1" x14ac:dyDescent="0.2">
      <c r="A74" s="531">
        <v>64</v>
      </c>
      <c r="B74" s="532" t="s">
        <v>402</v>
      </c>
      <c r="C74" s="541" t="s">
        <v>1381</v>
      </c>
      <c r="D74" s="513" t="s">
        <v>1489</v>
      </c>
      <c r="E74" s="537">
        <v>44621</v>
      </c>
      <c r="F74" s="536" t="s">
        <v>1490</v>
      </c>
      <c r="G74" s="535">
        <v>0</v>
      </c>
      <c r="H74" s="579" t="s">
        <v>813</v>
      </c>
    </row>
    <row r="75" spans="1:8" s="530" customFormat="1" ht="15" customHeight="1" x14ac:dyDescent="0.2">
      <c r="A75" s="554">
        <v>65</v>
      </c>
      <c r="B75" s="525" t="s">
        <v>402</v>
      </c>
      <c r="C75" s="541" t="s">
        <v>1381</v>
      </c>
      <c r="D75" s="538" t="s">
        <v>1491</v>
      </c>
      <c r="E75" s="527">
        <v>44621</v>
      </c>
      <c r="F75" s="539" t="s">
        <v>1492</v>
      </c>
      <c r="G75" s="540">
        <v>300</v>
      </c>
      <c r="H75" s="580" t="s">
        <v>813</v>
      </c>
    </row>
    <row r="76" spans="1:8" ht="24" customHeight="1" x14ac:dyDescent="0.2">
      <c r="A76" s="531">
        <v>66</v>
      </c>
      <c r="B76" s="532" t="s">
        <v>402</v>
      </c>
      <c r="C76" s="541" t="s">
        <v>1381</v>
      </c>
      <c r="D76" s="513" t="s">
        <v>1493</v>
      </c>
      <c r="E76" s="537">
        <v>44649</v>
      </c>
      <c r="F76" s="536" t="s">
        <v>1494</v>
      </c>
      <c r="G76" s="535">
        <v>0</v>
      </c>
      <c r="H76" s="579" t="s">
        <v>811</v>
      </c>
    </row>
    <row r="77" spans="1:8" ht="15" customHeight="1" x14ac:dyDescent="0.2">
      <c r="A77" s="531">
        <v>67</v>
      </c>
      <c r="B77" s="532" t="s">
        <v>402</v>
      </c>
      <c r="C77" s="541" t="s">
        <v>1381</v>
      </c>
      <c r="D77" s="443" t="s">
        <v>854</v>
      </c>
      <c r="E77" s="537">
        <v>44621</v>
      </c>
      <c r="F77" s="536" t="s">
        <v>1495</v>
      </c>
      <c r="G77" s="535">
        <v>0</v>
      </c>
      <c r="H77" s="579" t="s">
        <v>814</v>
      </c>
    </row>
    <row r="78" spans="1:8" ht="15" customHeight="1" x14ac:dyDescent="0.2">
      <c r="A78" s="552">
        <v>68</v>
      </c>
      <c r="B78" s="532" t="s">
        <v>402</v>
      </c>
      <c r="C78" s="541" t="s">
        <v>1381</v>
      </c>
      <c r="D78" s="533" t="s">
        <v>894</v>
      </c>
      <c r="E78" s="537">
        <v>44621</v>
      </c>
      <c r="F78" s="536" t="s">
        <v>1496</v>
      </c>
      <c r="G78" s="535">
        <v>0</v>
      </c>
      <c r="H78" s="579" t="s">
        <v>811</v>
      </c>
    </row>
    <row r="79" spans="1:8" ht="15" customHeight="1" x14ac:dyDescent="0.2">
      <c r="A79" s="531">
        <v>69</v>
      </c>
      <c r="B79" s="532" t="s">
        <v>402</v>
      </c>
      <c r="C79" s="541" t="s">
        <v>1381</v>
      </c>
      <c r="D79" s="513" t="s">
        <v>856</v>
      </c>
      <c r="E79" s="537">
        <v>44621</v>
      </c>
      <c r="F79" s="536" t="s">
        <v>1497</v>
      </c>
      <c r="G79" s="535">
        <v>0</v>
      </c>
      <c r="H79" s="579" t="s">
        <v>813</v>
      </c>
    </row>
    <row r="80" spans="1:8" ht="15" customHeight="1" x14ac:dyDescent="0.2">
      <c r="A80" s="531">
        <v>70</v>
      </c>
      <c r="B80" s="532" t="s">
        <v>402</v>
      </c>
      <c r="C80" s="541" t="s">
        <v>1381</v>
      </c>
      <c r="D80" s="513" t="s">
        <v>894</v>
      </c>
      <c r="E80" s="537">
        <v>44635</v>
      </c>
      <c r="F80" s="536" t="s">
        <v>1498</v>
      </c>
      <c r="G80" s="535">
        <v>0</v>
      </c>
      <c r="H80" s="579" t="s">
        <v>811</v>
      </c>
    </row>
    <row r="81" spans="1:8" s="530" customFormat="1" ht="15" customHeight="1" x14ac:dyDescent="0.2">
      <c r="A81" s="552">
        <v>71</v>
      </c>
      <c r="B81" s="532" t="s">
        <v>402</v>
      </c>
      <c r="C81" s="541" t="s">
        <v>1381</v>
      </c>
      <c r="D81" s="513" t="s">
        <v>1499</v>
      </c>
      <c r="E81" s="537">
        <v>44649</v>
      </c>
      <c r="F81" s="536" t="s">
        <v>1500</v>
      </c>
      <c r="G81" s="535">
        <v>0</v>
      </c>
      <c r="H81" s="579" t="s">
        <v>811</v>
      </c>
    </row>
    <row r="82" spans="1:8" s="530" customFormat="1" ht="15" customHeight="1" x14ac:dyDescent="0.2">
      <c r="A82" s="531">
        <v>72</v>
      </c>
      <c r="B82" s="532" t="s">
        <v>402</v>
      </c>
      <c r="C82" s="541" t="s">
        <v>1381</v>
      </c>
      <c r="D82" s="533" t="s">
        <v>1499</v>
      </c>
      <c r="E82" s="537">
        <v>44649</v>
      </c>
      <c r="F82" s="536" t="s">
        <v>1501</v>
      </c>
      <c r="G82" s="535">
        <v>0</v>
      </c>
      <c r="H82" s="579" t="s">
        <v>811</v>
      </c>
    </row>
    <row r="83" spans="1:8" s="530" customFormat="1" ht="15" customHeight="1" x14ac:dyDescent="0.2">
      <c r="A83" s="531">
        <v>73</v>
      </c>
      <c r="B83" s="532" t="s">
        <v>402</v>
      </c>
      <c r="C83" s="541" t="s">
        <v>1381</v>
      </c>
      <c r="D83" s="533" t="s">
        <v>1502</v>
      </c>
      <c r="E83" s="537">
        <v>44649</v>
      </c>
      <c r="F83" s="536" t="s">
        <v>1503</v>
      </c>
      <c r="G83" s="535">
        <v>844150</v>
      </c>
      <c r="H83" s="579" t="s">
        <v>846</v>
      </c>
    </row>
    <row r="84" spans="1:8" s="530" customFormat="1" ht="15" customHeight="1" x14ac:dyDescent="0.2">
      <c r="A84" s="552">
        <v>74</v>
      </c>
      <c r="B84" s="532" t="s">
        <v>402</v>
      </c>
      <c r="C84" s="541" t="s">
        <v>1381</v>
      </c>
      <c r="D84" s="513" t="s">
        <v>1387</v>
      </c>
      <c r="E84" s="537">
        <v>44649</v>
      </c>
      <c r="F84" s="536" t="s">
        <v>1504</v>
      </c>
      <c r="G84" s="535">
        <v>0</v>
      </c>
      <c r="H84" s="579" t="s">
        <v>812</v>
      </c>
    </row>
    <row r="85" spans="1:8" s="530" customFormat="1" ht="24" customHeight="1" x14ac:dyDescent="0.2">
      <c r="A85" s="531">
        <v>75</v>
      </c>
      <c r="B85" s="532" t="s">
        <v>402</v>
      </c>
      <c r="C85" s="541" t="s">
        <v>1381</v>
      </c>
      <c r="D85" s="443" t="s">
        <v>1505</v>
      </c>
      <c r="E85" s="537">
        <v>44635</v>
      </c>
      <c r="F85" s="536" t="s">
        <v>1506</v>
      </c>
      <c r="G85" s="535">
        <v>791978.71</v>
      </c>
      <c r="H85" s="582" t="s">
        <v>850</v>
      </c>
    </row>
    <row r="86" spans="1:8" s="530" customFormat="1" ht="24" customHeight="1" x14ac:dyDescent="0.2">
      <c r="A86" s="524">
        <v>76</v>
      </c>
      <c r="B86" s="525" t="s">
        <v>402</v>
      </c>
      <c r="C86" s="541" t="s">
        <v>1381</v>
      </c>
      <c r="D86" s="538" t="s">
        <v>1507</v>
      </c>
      <c r="E86" s="527">
        <v>44635</v>
      </c>
      <c r="F86" s="539" t="s">
        <v>1508</v>
      </c>
      <c r="G86" s="540">
        <v>31370.639999999999</v>
      </c>
      <c r="H86" s="582" t="s">
        <v>850</v>
      </c>
    </row>
    <row r="87" spans="1:8" s="530" customFormat="1" ht="33.75" customHeight="1" x14ac:dyDescent="0.2">
      <c r="A87" s="531">
        <v>77</v>
      </c>
      <c r="B87" s="532" t="s">
        <v>402</v>
      </c>
      <c r="C87" s="541" t="s">
        <v>1381</v>
      </c>
      <c r="D87" s="443" t="s">
        <v>1509</v>
      </c>
      <c r="E87" s="537">
        <v>44635</v>
      </c>
      <c r="F87" s="536" t="s">
        <v>1510</v>
      </c>
      <c r="G87" s="535">
        <v>15000.03</v>
      </c>
      <c r="H87" s="582" t="s">
        <v>850</v>
      </c>
    </row>
    <row r="88" spans="1:8" s="530" customFormat="1" ht="24" customHeight="1" x14ac:dyDescent="0.2">
      <c r="A88" s="531">
        <v>78</v>
      </c>
      <c r="B88" s="532" t="s">
        <v>402</v>
      </c>
      <c r="C88" s="541" t="s">
        <v>1381</v>
      </c>
      <c r="D88" s="513" t="s">
        <v>1511</v>
      </c>
      <c r="E88" s="537">
        <v>44649</v>
      </c>
      <c r="F88" s="536" t="s">
        <v>1512</v>
      </c>
      <c r="G88" s="535">
        <v>28000</v>
      </c>
      <c r="H88" s="579" t="s">
        <v>850</v>
      </c>
    </row>
    <row r="89" spans="1:8" s="530" customFormat="1" ht="15" customHeight="1" x14ac:dyDescent="0.2">
      <c r="A89" s="524">
        <v>79</v>
      </c>
      <c r="B89" s="525" t="s">
        <v>402</v>
      </c>
      <c r="C89" s="541" t="s">
        <v>1381</v>
      </c>
      <c r="D89" s="516" t="s">
        <v>1513</v>
      </c>
      <c r="E89" s="527">
        <v>44649</v>
      </c>
      <c r="F89" s="539" t="s">
        <v>1514</v>
      </c>
      <c r="G89" s="540">
        <v>0</v>
      </c>
      <c r="H89" s="583" t="s">
        <v>811</v>
      </c>
    </row>
    <row r="90" spans="1:8" s="530" customFormat="1" ht="15" customHeight="1" x14ac:dyDescent="0.2">
      <c r="A90" s="531">
        <v>80</v>
      </c>
      <c r="B90" s="532" t="s">
        <v>402</v>
      </c>
      <c r="C90" s="541" t="s">
        <v>1381</v>
      </c>
      <c r="D90" s="513" t="s">
        <v>141</v>
      </c>
      <c r="E90" s="537">
        <v>44641</v>
      </c>
      <c r="F90" s="536" t="s">
        <v>1515</v>
      </c>
      <c r="G90" s="535">
        <v>24124.39</v>
      </c>
      <c r="H90" s="582" t="s">
        <v>811</v>
      </c>
    </row>
    <row r="91" spans="1:8" s="530" customFormat="1" ht="15" customHeight="1" x14ac:dyDescent="0.2">
      <c r="A91" s="531">
        <v>81</v>
      </c>
      <c r="B91" s="532" t="s">
        <v>402</v>
      </c>
      <c r="C91" s="541" t="s">
        <v>1381</v>
      </c>
      <c r="D91" s="513" t="s">
        <v>849</v>
      </c>
      <c r="E91" s="537">
        <v>44635</v>
      </c>
      <c r="F91" s="536" t="s">
        <v>1516</v>
      </c>
      <c r="G91" s="535">
        <v>46.76</v>
      </c>
      <c r="H91" s="582" t="s">
        <v>811</v>
      </c>
    </row>
    <row r="92" spans="1:8" s="530" customFormat="1" ht="15" customHeight="1" x14ac:dyDescent="0.2">
      <c r="A92" s="531">
        <v>82</v>
      </c>
      <c r="B92" s="532" t="s">
        <v>402</v>
      </c>
      <c r="C92" s="541" t="s">
        <v>1381</v>
      </c>
      <c r="D92" s="513" t="s">
        <v>1517</v>
      </c>
      <c r="E92" s="537">
        <v>44635</v>
      </c>
      <c r="F92" s="536" t="s">
        <v>1518</v>
      </c>
      <c r="G92" s="535">
        <v>0</v>
      </c>
      <c r="H92" s="582" t="s">
        <v>846</v>
      </c>
    </row>
    <row r="93" spans="1:8" s="530" customFormat="1" ht="15" customHeight="1" x14ac:dyDescent="0.2">
      <c r="A93" s="554">
        <v>83</v>
      </c>
      <c r="B93" s="525" t="s">
        <v>402</v>
      </c>
      <c r="C93" s="526" t="s">
        <v>1381</v>
      </c>
      <c r="D93" s="516" t="s">
        <v>1519</v>
      </c>
      <c r="E93" s="527">
        <v>44635</v>
      </c>
      <c r="F93" s="539" t="s">
        <v>1520</v>
      </c>
      <c r="G93" s="540">
        <v>0</v>
      </c>
      <c r="H93" s="580" t="s">
        <v>844</v>
      </c>
    </row>
    <row r="94" spans="1:8" s="530" customFormat="1" ht="15" customHeight="1" x14ac:dyDescent="0.2">
      <c r="A94" s="531">
        <v>84</v>
      </c>
      <c r="B94" s="532" t="s">
        <v>402</v>
      </c>
      <c r="C94" s="526" t="s">
        <v>1381</v>
      </c>
      <c r="D94" s="533" t="s">
        <v>141</v>
      </c>
      <c r="E94" s="537">
        <v>44635</v>
      </c>
      <c r="F94" s="536" t="s">
        <v>1521</v>
      </c>
      <c r="G94" s="535">
        <v>4760</v>
      </c>
      <c r="H94" s="579" t="s">
        <v>811</v>
      </c>
    </row>
    <row r="95" spans="1:8" s="530" customFormat="1" ht="15" customHeight="1" x14ac:dyDescent="0.2">
      <c r="A95" s="531">
        <v>85</v>
      </c>
      <c r="B95" s="532" t="s">
        <v>402</v>
      </c>
      <c r="C95" s="526" t="s">
        <v>1381</v>
      </c>
      <c r="D95" s="513" t="s">
        <v>1522</v>
      </c>
      <c r="E95" s="537">
        <v>44635</v>
      </c>
      <c r="F95" s="536" t="s">
        <v>1523</v>
      </c>
      <c r="G95" s="535">
        <v>0</v>
      </c>
      <c r="H95" s="579" t="s">
        <v>845</v>
      </c>
    </row>
    <row r="96" spans="1:8" s="530" customFormat="1" ht="15" customHeight="1" x14ac:dyDescent="0.2">
      <c r="A96" s="552">
        <v>86</v>
      </c>
      <c r="B96" s="532" t="s">
        <v>402</v>
      </c>
      <c r="C96" s="526" t="s">
        <v>1381</v>
      </c>
      <c r="D96" s="513" t="s">
        <v>854</v>
      </c>
      <c r="E96" s="537">
        <v>44635</v>
      </c>
      <c r="F96" s="536" t="s">
        <v>1524</v>
      </c>
      <c r="G96" s="535">
        <v>0</v>
      </c>
      <c r="H96" s="579" t="s">
        <v>814</v>
      </c>
    </row>
    <row r="97" spans="1:8" s="530" customFormat="1" ht="24" customHeight="1" x14ac:dyDescent="0.2">
      <c r="A97" s="531">
        <v>87</v>
      </c>
      <c r="B97" s="532" t="s">
        <v>402</v>
      </c>
      <c r="C97" s="526" t="s">
        <v>1381</v>
      </c>
      <c r="D97" s="443" t="s">
        <v>1525</v>
      </c>
      <c r="E97" s="537">
        <v>44627</v>
      </c>
      <c r="F97" s="536" t="s">
        <v>1526</v>
      </c>
      <c r="G97" s="535">
        <v>0</v>
      </c>
      <c r="H97" s="579" t="s">
        <v>813</v>
      </c>
    </row>
    <row r="98" spans="1:8" s="530" customFormat="1" ht="15" customHeight="1" x14ac:dyDescent="0.2">
      <c r="A98" s="531">
        <v>88</v>
      </c>
      <c r="B98" s="532" t="s">
        <v>402</v>
      </c>
      <c r="C98" s="526" t="s">
        <v>1381</v>
      </c>
      <c r="D98" s="443" t="s">
        <v>1527</v>
      </c>
      <c r="E98" s="537">
        <v>44649</v>
      </c>
      <c r="F98" s="536" t="s">
        <v>1528</v>
      </c>
      <c r="G98" s="535">
        <v>634.74</v>
      </c>
      <c r="H98" s="579" t="s">
        <v>845</v>
      </c>
    </row>
    <row r="99" spans="1:8" s="530" customFormat="1" ht="15" customHeight="1" x14ac:dyDescent="0.2">
      <c r="A99" s="531">
        <v>89</v>
      </c>
      <c r="B99" s="532" t="s">
        <v>402</v>
      </c>
      <c r="C99" s="526" t="s">
        <v>1381</v>
      </c>
      <c r="D99" s="533" t="s">
        <v>666</v>
      </c>
      <c r="E99" s="537">
        <v>44635</v>
      </c>
      <c r="F99" s="536" t="s">
        <v>1529</v>
      </c>
      <c r="G99" s="535">
        <v>0</v>
      </c>
      <c r="H99" s="579" t="s">
        <v>847</v>
      </c>
    </row>
    <row r="100" spans="1:8" s="530" customFormat="1" ht="15" customHeight="1" x14ac:dyDescent="0.2">
      <c r="A100" s="531">
        <v>90</v>
      </c>
      <c r="B100" s="532" t="s">
        <v>402</v>
      </c>
      <c r="C100" s="526" t="s">
        <v>1381</v>
      </c>
      <c r="D100" s="513" t="s">
        <v>1530</v>
      </c>
      <c r="E100" s="537">
        <v>44649</v>
      </c>
      <c r="F100" s="536" t="s">
        <v>1531</v>
      </c>
      <c r="G100" s="535">
        <v>0</v>
      </c>
      <c r="H100" s="579" t="s">
        <v>813</v>
      </c>
    </row>
    <row r="101" spans="1:8" s="530" customFormat="1" ht="15" customHeight="1" x14ac:dyDescent="0.2">
      <c r="A101" s="531">
        <v>91</v>
      </c>
      <c r="B101" s="532" t="s">
        <v>402</v>
      </c>
      <c r="C101" s="526" t="s">
        <v>1381</v>
      </c>
      <c r="D101" s="533" t="s">
        <v>1532</v>
      </c>
      <c r="E101" s="537">
        <v>44635</v>
      </c>
      <c r="F101" s="536" t="s">
        <v>1533</v>
      </c>
      <c r="G101" s="535">
        <v>0</v>
      </c>
      <c r="H101" s="579" t="s">
        <v>847</v>
      </c>
    </row>
    <row r="102" spans="1:8" s="530" customFormat="1" ht="15" customHeight="1" thickBot="1" x14ac:dyDescent="0.25">
      <c r="A102" s="542">
        <v>92</v>
      </c>
      <c r="B102" s="543" t="s">
        <v>402</v>
      </c>
      <c r="C102" s="555" t="s">
        <v>1381</v>
      </c>
      <c r="D102" s="556" t="s">
        <v>1534</v>
      </c>
      <c r="E102" s="545">
        <v>44635</v>
      </c>
      <c r="F102" s="546" t="s">
        <v>1535</v>
      </c>
      <c r="G102" s="547">
        <v>0</v>
      </c>
      <c r="H102" s="584" t="s">
        <v>814</v>
      </c>
    </row>
    <row r="103" spans="1:8" s="530" customFormat="1" ht="15" customHeight="1" x14ac:dyDescent="0.2">
      <c r="A103" s="415"/>
      <c r="B103" s="415"/>
      <c r="C103" s="415"/>
      <c r="D103" s="415"/>
      <c r="E103" s="415"/>
      <c r="F103" s="415"/>
      <c r="G103" s="415"/>
      <c r="H103" s="520" t="s">
        <v>611</v>
      </c>
    </row>
    <row r="104" spans="1:8" s="530" customFormat="1" ht="16.5" customHeight="1" x14ac:dyDescent="0.2">
      <c r="A104" s="415"/>
      <c r="B104" s="415"/>
      <c r="C104" s="1621" t="s">
        <v>90</v>
      </c>
      <c r="D104" s="1621"/>
      <c r="E104" s="1621"/>
      <c r="F104" s="1621"/>
      <c r="G104" s="1621"/>
      <c r="H104" s="1621"/>
    </row>
    <row r="105" spans="1:8" s="530" customFormat="1" ht="15" customHeight="1" x14ac:dyDescent="0.2">
      <c r="A105" s="415"/>
      <c r="B105" s="415"/>
      <c r="C105" s="1622" t="s">
        <v>1380</v>
      </c>
      <c r="D105" s="1622"/>
      <c r="E105" s="1622"/>
      <c r="F105" s="1622"/>
      <c r="G105" s="1622"/>
      <c r="H105" s="1622"/>
    </row>
    <row r="106" spans="1:8" s="530" customFormat="1" ht="15" customHeight="1" thickBot="1" x14ac:dyDescent="0.25">
      <c r="A106" s="415"/>
      <c r="B106" s="415"/>
      <c r="C106" s="415"/>
      <c r="D106" s="415"/>
      <c r="E106" s="415"/>
      <c r="F106" s="415"/>
      <c r="G106" s="415"/>
      <c r="H106" s="521"/>
    </row>
    <row r="107" spans="1:8" s="530" customFormat="1" ht="35.25" customHeight="1" thickBot="1" x14ac:dyDescent="0.25">
      <c r="A107" s="1618" t="s">
        <v>6</v>
      </c>
      <c r="B107" s="1619"/>
      <c r="C107" s="1620"/>
      <c r="D107" s="522" t="s">
        <v>7</v>
      </c>
      <c r="E107" s="522" t="s">
        <v>610</v>
      </c>
      <c r="F107" s="522" t="s">
        <v>138</v>
      </c>
      <c r="G107" s="522" t="s">
        <v>140</v>
      </c>
      <c r="H107" s="551" t="s">
        <v>139</v>
      </c>
    </row>
    <row r="108" spans="1:8" s="530" customFormat="1" ht="15" customHeight="1" x14ac:dyDescent="0.2">
      <c r="A108" s="531">
        <v>93</v>
      </c>
      <c r="B108" s="532" t="s">
        <v>402</v>
      </c>
      <c r="C108" s="526" t="s">
        <v>1381</v>
      </c>
      <c r="D108" s="513" t="s">
        <v>856</v>
      </c>
      <c r="E108" s="537">
        <v>44627</v>
      </c>
      <c r="F108" s="536" t="s">
        <v>1526</v>
      </c>
      <c r="G108" s="535">
        <v>0</v>
      </c>
      <c r="H108" s="579" t="s">
        <v>813</v>
      </c>
    </row>
    <row r="109" spans="1:8" s="530" customFormat="1" ht="15" customHeight="1" x14ac:dyDescent="0.2">
      <c r="A109" s="531">
        <v>94</v>
      </c>
      <c r="B109" s="532" t="s">
        <v>402</v>
      </c>
      <c r="C109" s="526" t="s">
        <v>1381</v>
      </c>
      <c r="D109" s="443" t="s">
        <v>370</v>
      </c>
      <c r="E109" s="537">
        <v>44635</v>
      </c>
      <c r="F109" s="536" t="s">
        <v>1536</v>
      </c>
      <c r="G109" s="535">
        <v>1361.65</v>
      </c>
      <c r="H109" s="579" t="s">
        <v>844</v>
      </c>
    </row>
    <row r="110" spans="1:8" s="530" customFormat="1" ht="15" customHeight="1" x14ac:dyDescent="0.2">
      <c r="A110" s="524">
        <v>95</v>
      </c>
      <c r="B110" s="525" t="s">
        <v>402</v>
      </c>
      <c r="C110" s="526" t="s">
        <v>1381</v>
      </c>
      <c r="D110" s="538" t="s">
        <v>141</v>
      </c>
      <c r="E110" s="527">
        <v>44635</v>
      </c>
      <c r="F110" s="539" t="s">
        <v>1537</v>
      </c>
      <c r="G110" s="540">
        <v>609149.73</v>
      </c>
      <c r="H110" s="580" t="s">
        <v>811</v>
      </c>
    </row>
    <row r="111" spans="1:8" s="530" customFormat="1" ht="15" customHeight="1" x14ac:dyDescent="0.2">
      <c r="A111" s="531">
        <v>96</v>
      </c>
      <c r="B111" s="532" t="s">
        <v>402</v>
      </c>
      <c r="C111" s="526" t="s">
        <v>1381</v>
      </c>
      <c r="D111" s="513" t="s">
        <v>1538</v>
      </c>
      <c r="E111" s="537">
        <v>44677</v>
      </c>
      <c r="F111" s="536" t="s">
        <v>1539</v>
      </c>
      <c r="G111" s="535">
        <v>0</v>
      </c>
      <c r="H111" s="580" t="s">
        <v>846</v>
      </c>
    </row>
    <row r="112" spans="1:8" s="530" customFormat="1" ht="15" customHeight="1" x14ac:dyDescent="0.2">
      <c r="A112" s="531">
        <v>97</v>
      </c>
      <c r="B112" s="532" t="s">
        <v>402</v>
      </c>
      <c r="C112" s="526" t="s">
        <v>1381</v>
      </c>
      <c r="D112" s="443" t="s">
        <v>1423</v>
      </c>
      <c r="E112" s="537">
        <v>44677</v>
      </c>
      <c r="F112" s="536" t="s">
        <v>1540</v>
      </c>
      <c r="G112" s="535">
        <v>0</v>
      </c>
      <c r="H112" s="579" t="s">
        <v>846</v>
      </c>
    </row>
    <row r="113" spans="1:8" s="530" customFormat="1" ht="15" customHeight="1" x14ac:dyDescent="0.2">
      <c r="A113" s="531">
        <v>98</v>
      </c>
      <c r="B113" s="532" t="s">
        <v>402</v>
      </c>
      <c r="C113" s="526" t="s">
        <v>1381</v>
      </c>
      <c r="D113" s="513" t="s">
        <v>1541</v>
      </c>
      <c r="E113" s="537">
        <v>44677</v>
      </c>
      <c r="F113" s="536" t="s">
        <v>1542</v>
      </c>
      <c r="G113" s="535">
        <v>0</v>
      </c>
      <c r="H113" s="579" t="s">
        <v>812</v>
      </c>
    </row>
    <row r="114" spans="1:8" s="530" customFormat="1" ht="15" customHeight="1" x14ac:dyDescent="0.2">
      <c r="A114" s="531">
        <v>99</v>
      </c>
      <c r="B114" s="532" t="s">
        <v>402</v>
      </c>
      <c r="C114" s="526" t="s">
        <v>1381</v>
      </c>
      <c r="D114" s="443" t="s">
        <v>370</v>
      </c>
      <c r="E114" s="537">
        <v>44657</v>
      </c>
      <c r="F114" s="536" t="s">
        <v>1543</v>
      </c>
      <c r="G114" s="535">
        <v>533.85</v>
      </c>
      <c r="H114" s="579" t="s">
        <v>844</v>
      </c>
    </row>
    <row r="115" spans="1:8" s="530" customFormat="1" ht="15" customHeight="1" x14ac:dyDescent="0.2">
      <c r="A115" s="531">
        <v>100</v>
      </c>
      <c r="B115" s="532" t="s">
        <v>402</v>
      </c>
      <c r="C115" s="526" t="s">
        <v>1381</v>
      </c>
      <c r="D115" s="533" t="s">
        <v>1544</v>
      </c>
      <c r="E115" s="537">
        <v>44677</v>
      </c>
      <c r="F115" s="536" t="s">
        <v>1545</v>
      </c>
      <c r="G115" s="535">
        <v>0</v>
      </c>
      <c r="H115" s="582" t="s">
        <v>814</v>
      </c>
    </row>
    <row r="116" spans="1:8" s="530" customFormat="1" ht="15" customHeight="1" x14ac:dyDescent="0.2">
      <c r="A116" s="531">
        <v>101</v>
      </c>
      <c r="B116" s="532" t="s">
        <v>402</v>
      </c>
      <c r="C116" s="526" t="s">
        <v>1381</v>
      </c>
      <c r="D116" s="533" t="s">
        <v>1546</v>
      </c>
      <c r="E116" s="537">
        <v>44677</v>
      </c>
      <c r="F116" s="536" t="s">
        <v>1547</v>
      </c>
      <c r="G116" s="535">
        <v>0</v>
      </c>
      <c r="H116" s="579" t="s">
        <v>814</v>
      </c>
    </row>
    <row r="117" spans="1:8" s="530" customFormat="1" ht="15" customHeight="1" x14ac:dyDescent="0.2">
      <c r="A117" s="531">
        <v>102</v>
      </c>
      <c r="B117" s="532" t="s">
        <v>402</v>
      </c>
      <c r="C117" s="526" t="s">
        <v>1381</v>
      </c>
      <c r="D117" s="533" t="s">
        <v>1548</v>
      </c>
      <c r="E117" s="537">
        <v>44677</v>
      </c>
      <c r="F117" s="536" t="s">
        <v>1549</v>
      </c>
      <c r="G117" s="535">
        <v>1700</v>
      </c>
      <c r="H117" s="579" t="s">
        <v>811</v>
      </c>
    </row>
    <row r="118" spans="1:8" s="530" customFormat="1" ht="15" customHeight="1" x14ac:dyDescent="0.2">
      <c r="A118" s="531">
        <v>103</v>
      </c>
      <c r="B118" s="532" t="s">
        <v>402</v>
      </c>
      <c r="C118" s="526" t="s">
        <v>1381</v>
      </c>
      <c r="D118" s="533" t="s">
        <v>1550</v>
      </c>
      <c r="E118" s="537">
        <v>44677</v>
      </c>
      <c r="F118" s="536" t="s">
        <v>1551</v>
      </c>
      <c r="G118" s="535">
        <v>23.25</v>
      </c>
      <c r="H118" s="579" t="s">
        <v>846</v>
      </c>
    </row>
    <row r="119" spans="1:8" s="530" customFormat="1" ht="15" customHeight="1" x14ac:dyDescent="0.2">
      <c r="A119" s="531">
        <v>104</v>
      </c>
      <c r="B119" s="532" t="s">
        <v>402</v>
      </c>
      <c r="C119" s="526" t="s">
        <v>1381</v>
      </c>
      <c r="D119" s="533" t="s">
        <v>1552</v>
      </c>
      <c r="E119" s="537">
        <v>44677</v>
      </c>
      <c r="F119" s="536" t="s">
        <v>1553</v>
      </c>
      <c r="G119" s="535">
        <v>0</v>
      </c>
      <c r="H119" s="579" t="s">
        <v>814</v>
      </c>
    </row>
    <row r="120" spans="1:8" s="530" customFormat="1" ht="24" customHeight="1" x14ac:dyDescent="0.2">
      <c r="A120" s="531">
        <v>105</v>
      </c>
      <c r="B120" s="532" t="s">
        <v>402</v>
      </c>
      <c r="C120" s="526" t="s">
        <v>1381</v>
      </c>
      <c r="D120" s="443" t="s">
        <v>1554</v>
      </c>
      <c r="E120" s="537">
        <v>44677</v>
      </c>
      <c r="F120" s="536" t="s">
        <v>1555</v>
      </c>
      <c r="G120" s="535">
        <v>0</v>
      </c>
      <c r="H120" s="579" t="s">
        <v>814</v>
      </c>
    </row>
    <row r="121" spans="1:8" s="530" customFormat="1" ht="15" customHeight="1" x14ac:dyDescent="0.2">
      <c r="A121" s="531">
        <v>106</v>
      </c>
      <c r="B121" s="532" t="s">
        <v>402</v>
      </c>
      <c r="C121" s="526" t="s">
        <v>1381</v>
      </c>
      <c r="D121" s="533" t="s">
        <v>1556</v>
      </c>
      <c r="E121" s="537">
        <v>44657</v>
      </c>
      <c r="F121" s="536" t="s">
        <v>1557</v>
      </c>
      <c r="G121" s="535">
        <v>0</v>
      </c>
      <c r="H121" s="579" t="s">
        <v>811</v>
      </c>
    </row>
    <row r="122" spans="1:8" s="530" customFormat="1" ht="15" customHeight="1" x14ac:dyDescent="0.2">
      <c r="A122" s="531">
        <v>107</v>
      </c>
      <c r="B122" s="532" t="s">
        <v>402</v>
      </c>
      <c r="C122" s="526" t="s">
        <v>1381</v>
      </c>
      <c r="D122" s="533" t="s">
        <v>893</v>
      </c>
      <c r="E122" s="537">
        <v>44657</v>
      </c>
      <c r="F122" s="536" t="s">
        <v>1558</v>
      </c>
      <c r="G122" s="535">
        <v>0</v>
      </c>
      <c r="H122" s="579" t="s">
        <v>811</v>
      </c>
    </row>
    <row r="123" spans="1:8" s="530" customFormat="1" ht="15" customHeight="1" x14ac:dyDescent="0.2">
      <c r="A123" s="531">
        <v>108</v>
      </c>
      <c r="B123" s="532" t="s">
        <v>402</v>
      </c>
      <c r="C123" s="526" t="s">
        <v>1381</v>
      </c>
      <c r="D123" s="533" t="s">
        <v>620</v>
      </c>
      <c r="E123" s="537">
        <v>44657</v>
      </c>
      <c r="F123" s="536" t="s">
        <v>1559</v>
      </c>
      <c r="G123" s="535">
        <v>2131.42</v>
      </c>
      <c r="H123" s="579" t="s">
        <v>814</v>
      </c>
    </row>
    <row r="124" spans="1:8" s="530" customFormat="1" ht="15" customHeight="1" x14ac:dyDescent="0.2">
      <c r="A124" s="531">
        <v>109</v>
      </c>
      <c r="B124" s="532" t="s">
        <v>402</v>
      </c>
      <c r="C124" s="526" t="s">
        <v>1381</v>
      </c>
      <c r="D124" s="443" t="s">
        <v>141</v>
      </c>
      <c r="E124" s="537">
        <v>44657</v>
      </c>
      <c r="F124" s="536" t="s">
        <v>1560</v>
      </c>
      <c r="G124" s="535">
        <v>34560.32</v>
      </c>
      <c r="H124" s="579" t="s">
        <v>811</v>
      </c>
    </row>
    <row r="125" spans="1:8" s="530" customFormat="1" ht="15" customHeight="1" x14ac:dyDescent="0.2">
      <c r="A125" s="531">
        <v>110</v>
      </c>
      <c r="B125" s="532" t="s">
        <v>402</v>
      </c>
      <c r="C125" s="526" t="s">
        <v>1381</v>
      </c>
      <c r="D125" s="513" t="s">
        <v>849</v>
      </c>
      <c r="E125" s="537">
        <v>44657</v>
      </c>
      <c r="F125" s="536" t="s">
        <v>1561</v>
      </c>
      <c r="G125" s="535">
        <v>21.88</v>
      </c>
      <c r="H125" s="579" t="s">
        <v>811</v>
      </c>
    </row>
    <row r="126" spans="1:8" s="530" customFormat="1" ht="15" customHeight="1" x14ac:dyDescent="0.2">
      <c r="A126" s="531">
        <v>111</v>
      </c>
      <c r="B126" s="532" t="s">
        <v>402</v>
      </c>
      <c r="C126" s="526" t="s">
        <v>1381</v>
      </c>
      <c r="D126" s="513" t="s">
        <v>856</v>
      </c>
      <c r="E126" s="537">
        <v>44657</v>
      </c>
      <c r="F126" s="536" t="s">
        <v>1562</v>
      </c>
      <c r="G126" s="535">
        <v>0</v>
      </c>
      <c r="H126" s="579" t="s">
        <v>813</v>
      </c>
    </row>
    <row r="127" spans="1:8" s="530" customFormat="1" ht="15" customHeight="1" x14ac:dyDescent="0.2">
      <c r="A127" s="531">
        <v>112</v>
      </c>
      <c r="B127" s="532" t="s">
        <v>402</v>
      </c>
      <c r="C127" s="526" t="s">
        <v>1381</v>
      </c>
      <c r="D127" s="533" t="s">
        <v>691</v>
      </c>
      <c r="E127" s="537">
        <v>44657</v>
      </c>
      <c r="F127" s="536" t="s">
        <v>1563</v>
      </c>
      <c r="G127" s="535">
        <v>0</v>
      </c>
      <c r="H127" s="579" t="s">
        <v>813</v>
      </c>
    </row>
    <row r="128" spans="1:8" s="530" customFormat="1" ht="24" customHeight="1" x14ac:dyDescent="0.2">
      <c r="A128" s="531">
        <v>113</v>
      </c>
      <c r="B128" s="532" t="s">
        <v>402</v>
      </c>
      <c r="C128" s="526" t="s">
        <v>1381</v>
      </c>
      <c r="D128" s="443" t="s">
        <v>1564</v>
      </c>
      <c r="E128" s="537">
        <v>44677</v>
      </c>
      <c r="F128" s="536" t="s">
        <v>1565</v>
      </c>
      <c r="G128" s="535">
        <v>2451.96</v>
      </c>
      <c r="H128" s="579" t="s">
        <v>812</v>
      </c>
    </row>
    <row r="129" spans="1:8" s="530" customFormat="1" ht="15" customHeight="1" x14ac:dyDescent="0.2">
      <c r="A129" s="531">
        <v>114</v>
      </c>
      <c r="B129" s="532" t="s">
        <v>402</v>
      </c>
      <c r="C129" s="526" t="s">
        <v>1381</v>
      </c>
      <c r="D129" s="513" t="s">
        <v>848</v>
      </c>
      <c r="E129" s="537">
        <v>44657</v>
      </c>
      <c r="F129" s="536" t="s">
        <v>1566</v>
      </c>
      <c r="G129" s="535">
        <v>0</v>
      </c>
      <c r="H129" s="579" t="s">
        <v>845</v>
      </c>
    </row>
    <row r="130" spans="1:8" s="530" customFormat="1" ht="15" customHeight="1" x14ac:dyDescent="0.2">
      <c r="A130" s="531">
        <v>115</v>
      </c>
      <c r="B130" s="532" t="s">
        <v>402</v>
      </c>
      <c r="C130" s="526" t="s">
        <v>1381</v>
      </c>
      <c r="D130" s="443" t="s">
        <v>1567</v>
      </c>
      <c r="E130" s="537">
        <v>44677</v>
      </c>
      <c r="F130" s="536" t="s">
        <v>1568</v>
      </c>
      <c r="G130" s="535">
        <v>0</v>
      </c>
      <c r="H130" s="579" t="s">
        <v>874</v>
      </c>
    </row>
    <row r="131" spans="1:8" s="530" customFormat="1" ht="15" customHeight="1" x14ac:dyDescent="0.2">
      <c r="A131" s="531">
        <v>116</v>
      </c>
      <c r="B131" s="532" t="s">
        <v>402</v>
      </c>
      <c r="C131" s="526" t="s">
        <v>1381</v>
      </c>
      <c r="D131" s="533" t="s">
        <v>1569</v>
      </c>
      <c r="E131" s="537">
        <v>44657</v>
      </c>
      <c r="F131" s="536" t="s">
        <v>1570</v>
      </c>
      <c r="G131" s="535">
        <v>0</v>
      </c>
      <c r="H131" s="579" t="s">
        <v>845</v>
      </c>
    </row>
    <row r="132" spans="1:8" s="530" customFormat="1" ht="15" customHeight="1" x14ac:dyDescent="0.2">
      <c r="A132" s="524">
        <v>117</v>
      </c>
      <c r="B132" s="525" t="s">
        <v>402</v>
      </c>
      <c r="C132" s="526" t="s">
        <v>1381</v>
      </c>
      <c r="D132" s="538" t="s">
        <v>1569</v>
      </c>
      <c r="E132" s="527">
        <v>44657</v>
      </c>
      <c r="F132" s="539" t="s">
        <v>1571</v>
      </c>
      <c r="G132" s="540">
        <v>0</v>
      </c>
      <c r="H132" s="580" t="s">
        <v>845</v>
      </c>
    </row>
    <row r="133" spans="1:8" s="530" customFormat="1" ht="15" customHeight="1" x14ac:dyDescent="0.2">
      <c r="A133" s="531">
        <v>118</v>
      </c>
      <c r="B133" s="532" t="s">
        <v>402</v>
      </c>
      <c r="C133" s="526" t="s">
        <v>1381</v>
      </c>
      <c r="D133" s="443" t="s">
        <v>1572</v>
      </c>
      <c r="E133" s="537">
        <v>44677</v>
      </c>
      <c r="F133" s="536" t="s">
        <v>1573</v>
      </c>
      <c r="G133" s="535">
        <v>0</v>
      </c>
      <c r="H133" s="579" t="s">
        <v>813</v>
      </c>
    </row>
    <row r="134" spans="1:8" s="530" customFormat="1" ht="15" customHeight="1" x14ac:dyDescent="0.2">
      <c r="A134" s="531">
        <v>119</v>
      </c>
      <c r="B134" s="532" t="s">
        <v>402</v>
      </c>
      <c r="C134" s="526" t="s">
        <v>1381</v>
      </c>
      <c r="D134" s="443" t="s">
        <v>1574</v>
      </c>
      <c r="E134" s="537">
        <v>44657</v>
      </c>
      <c r="F134" s="536" t="s">
        <v>1575</v>
      </c>
      <c r="G134" s="535">
        <v>15408.24</v>
      </c>
      <c r="H134" s="579" t="s">
        <v>850</v>
      </c>
    </row>
    <row r="135" spans="1:8" s="530" customFormat="1" ht="15" customHeight="1" x14ac:dyDescent="0.2">
      <c r="A135" s="531">
        <v>120</v>
      </c>
      <c r="B135" s="532" t="s">
        <v>402</v>
      </c>
      <c r="C135" s="526" t="s">
        <v>1381</v>
      </c>
      <c r="D135" s="513" t="s">
        <v>1576</v>
      </c>
      <c r="E135" s="537">
        <v>44657</v>
      </c>
      <c r="F135" s="536" t="s">
        <v>1577</v>
      </c>
      <c r="G135" s="535">
        <v>115400</v>
      </c>
      <c r="H135" s="579" t="s">
        <v>850</v>
      </c>
    </row>
    <row r="136" spans="1:8" s="530" customFormat="1" ht="15" customHeight="1" x14ac:dyDescent="0.2">
      <c r="A136" s="524">
        <v>121</v>
      </c>
      <c r="B136" s="525" t="s">
        <v>402</v>
      </c>
      <c r="C136" s="526" t="s">
        <v>1381</v>
      </c>
      <c r="D136" s="516" t="s">
        <v>1578</v>
      </c>
      <c r="E136" s="527">
        <v>44648</v>
      </c>
      <c r="F136" s="539" t="s">
        <v>1579</v>
      </c>
      <c r="G136" s="540">
        <v>0</v>
      </c>
      <c r="H136" s="579" t="s">
        <v>813</v>
      </c>
    </row>
    <row r="137" spans="1:8" ht="15" customHeight="1" x14ac:dyDescent="0.2">
      <c r="A137" s="531">
        <v>122</v>
      </c>
      <c r="B137" s="532" t="s">
        <v>402</v>
      </c>
      <c r="C137" s="526" t="s">
        <v>1381</v>
      </c>
      <c r="D137" s="533" t="s">
        <v>1580</v>
      </c>
      <c r="E137" s="537">
        <v>44677</v>
      </c>
      <c r="F137" s="536" t="s">
        <v>1581</v>
      </c>
      <c r="G137" s="535">
        <v>0</v>
      </c>
      <c r="H137" s="579" t="s">
        <v>845</v>
      </c>
    </row>
    <row r="138" spans="1:8" ht="24" customHeight="1" x14ac:dyDescent="0.2">
      <c r="A138" s="531">
        <v>123</v>
      </c>
      <c r="B138" s="532" t="s">
        <v>402</v>
      </c>
      <c r="C138" s="526" t="s">
        <v>1381</v>
      </c>
      <c r="D138" s="443" t="s">
        <v>1582</v>
      </c>
      <c r="E138" s="537">
        <v>44677</v>
      </c>
      <c r="F138" s="536" t="s">
        <v>1583</v>
      </c>
      <c r="G138" s="535">
        <v>221000</v>
      </c>
      <c r="H138" s="579" t="s">
        <v>850</v>
      </c>
    </row>
    <row r="139" spans="1:8" ht="24" customHeight="1" x14ac:dyDescent="0.2">
      <c r="A139" s="524">
        <v>124</v>
      </c>
      <c r="B139" s="525" t="s">
        <v>402</v>
      </c>
      <c r="C139" s="526" t="s">
        <v>1381</v>
      </c>
      <c r="D139" s="538" t="s">
        <v>879</v>
      </c>
      <c r="E139" s="527">
        <v>44712</v>
      </c>
      <c r="F139" s="539" t="s">
        <v>1584</v>
      </c>
      <c r="G139" s="540">
        <v>0</v>
      </c>
      <c r="H139" s="580" t="s">
        <v>844</v>
      </c>
    </row>
    <row r="140" spans="1:8" ht="15" customHeight="1" x14ac:dyDescent="0.2">
      <c r="A140" s="524">
        <v>125</v>
      </c>
      <c r="B140" s="525" t="s">
        <v>402</v>
      </c>
      <c r="C140" s="526" t="s">
        <v>1381</v>
      </c>
      <c r="D140" s="533" t="s">
        <v>708</v>
      </c>
      <c r="E140" s="527">
        <v>44670</v>
      </c>
      <c r="F140" s="539" t="s">
        <v>1585</v>
      </c>
      <c r="G140" s="540">
        <v>0</v>
      </c>
      <c r="H140" s="580" t="s">
        <v>812</v>
      </c>
    </row>
    <row r="141" spans="1:8" ht="15" customHeight="1" x14ac:dyDescent="0.2">
      <c r="A141" s="531">
        <v>126</v>
      </c>
      <c r="B141" s="532" t="s">
        <v>402</v>
      </c>
      <c r="C141" s="541" t="s">
        <v>1381</v>
      </c>
      <c r="D141" s="513" t="s">
        <v>690</v>
      </c>
      <c r="E141" s="537">
        <v>44670</v>
      </c>
      <c r="F141" s="536" t="s">
        <v>1586</v>
      </c>
      <c r="G141" s="535">
        <v>0</v>
      </c>
      <c r="H141" s="579" t="s">
        <v>813</v>
      </c>
    </row>
    <row r="142" spans="1:8" ht="15" customHeight="1" x14ac:dyDescent="0.2">
      <c r="A142" s="524">
        <v>127</v>
      </c>
      <c r="B142" s="525" t="s">
        <v>402</v>
      </c>
      <c r="C142" s="526" t="s">
        <v>1381</v>
      </c>
      <c r="D142" s="516" t="s">
        <v>690</v>
      </c>
      <c r="E142" s="527">
        <v>44712</v>
      </c>
      <c r="F142" s="539" t="s">
        <v>1587</v>
      </c>
      <c r="G142" s="540">
        <v>0</v>
      </c>
      <c r="H142" s="580" t="s">
        <v>813</v>
      </c>
    </row>
    <row r="143" spans="1:8" ht="15" customHeight="1" x14ac:dyDescent="0.2">
      <c r="A143" s="531">
        <v>128</v>
      </c>
      <c r="B143" s="532" t="s">
        <v>402</v>
      </c>
      <c r="C143" s="526" t="s">
        <v>1381</v>
      </c>
      <c r="D143" s="533" t="s">
        <v>849</v>
      </c>
      <c r="E143" s="537">
        <v>44670</v>
      </c>
      <c r="F143" s="536" t="s">
        <v>1588</v>
      </c>
      <c r="G143" s="535">
        <v>983.43</v>
      </c>
      <c r="H143" s="579" t="s">
        <v>811</v>
      </c>
    </row>
    <row r="144" spans="1:8" ht="15" customHeight="1" x14ac:dyDescent="0.2">
      <c r="A144" s="531">
        <v>129</v>
      </c>
      <c r="B144" s="532" t="s">
        <v>402</v>
      </c>
      <c r="C144" s="526" t="s">
        <v>1381</v>
      </c>
      <c r="D144" s="443" t="s">
        <v>853</v>
      </c>
      <c r="E144" s="537">
        <v>44670</v>
      </c>
      <c r="F144" s="536" t="s">
        <v>1589</v>
      </c>
      <c r="G144" s="535">
        <v>0</v>
      </c>
      <c r="H144" s="579" t="s">
        <v>863</v>
      </c>
    </row>
    <row r="145" spans="1:8" ht="15" customHeight="1" x14ac:dyDescent="0.2">
      <c r="A145" s="531">
        <v>130</v>
      </c>
      <c r="B145" s="532" t="s">
        <v>402</v>
      </c>
      <c r="C145" s="526" t="s">
        <v>1381</v>
      </c>
      <c r="D145" s="513" t="s">
        <v>141</v>
      </c>
      <c r="E145" s="537">
        <v>44670</v>
      </c>
      <c r="F145" s="536" t="s">
        <v>1590</v>
      </c>
      <c r="G145" s="535">
        <v>86491.42</v>
      </c>
      <c r="H145" s="579" t="s">
        <v>811</v>
      </c>
    </row>
    <row r="146" spans="1:8" ht="15" customHeight="1" x14ac:dyDescent="0.2">
      <c r="A146" s="531">
        <v>131</v>
      </c>
      <c r="B146" s="532" t="s">
        <v>402</v>
      </c>
      <c r="C146" s="526" t="s">
        <v>1381</v>
      </c>
      <c r="D146" s="513" t="s">
        <v>888</v>
      </c>
      <c r="E146" s="537">
        <v>44670</v>
      </c>
      <c r="F146" s="536" t="s">
        <v>1591</v>
      </c>
      <c r="G146" s="535">
        <v>0</v>
      </c>
      <c r="H146" s="579" t="s">
        <v>874</v>
      </c>
    </row>
    <row r="147" spans="1:8" ht="15" customHeight="1" x14ac:dyDescent="0.2">
      <c r="A147" s="531">
        <v>132</v>
      </c>
      <c r="B147" s="532" t="s">
        <v>402</v>
      </c>
      <c r="C147" s="526" t="s">
        <v>1381</v>
      </c>
      <c r="D147" s="443" t="s">
        <v>1592</v>
      </c>
      <c r="E147" s="537">
        <v>44670</v>
      </c>
      <c r="F147" s="536" t="s">
        <v>1593</v>
      </c>
      <c r="G147" s="535">
        <v>0</v>
      </c>
      <c r="H147" s="579" t="s">
        <v>814</v>
      </c>
    </row>
    <row r="148" spans="1:8" ht="15" customHeight="1" x14ac:dyDescent="0.2">
      <c r="A148" s="531">
        <v>133</v>
      </c>
      <c r="B148" s="532" t="s">
        <v>402</v>
      </c>
      <c r="C148" s="526" t="s">
        <v>1381</v>
      </c>
      <c r="D148" s="533" t="s">
        <v>1594</v>
      </c>
      <c r="E148" s="537">
        <v>44670</v>
      </c>
      <c r="F148" s="536" t="s">
        <v>1595</v>
      </c>
      <c r="G148" s="535">
        <v>0</v>
      </c>
      <c r="H148" s="579" t="s">
        <v>845</v>
      </c>
    </row>
    <row r="149" spans="1:8" ht="15" customHeight="1" x14ac:dyDescent="0.2">
      <c r="A149" s="531">
        <v>134</v>
      </c>
      <c r="B149" s="532" t="s">
        <v>402</v>
      </c>
      <c r="C149" s="526" t="s">
        <v>1381</v>
      </c>
      <c r="D149" s="513" t="s">
        <v>369</v>
      </c>
      <c r="E149" s="537">
        <v>44670</v>
      </c>
      <c r="F149" s="536" t="s">
        <v>1596</v>
      </c>
      <c r="G149" s="535">
        <v>5300</v>
      </c>
      <c r="H149" s="582" t="s">
        <v>812</v>
      </c>
    </row>
    <row r="150" spans="1:8" ht="15" customHeight="1" x14ac:dyDescent="0.2">
      <c r="A150" s="531">
        <v>135</v>
      </c>
      <c r="B150" s="532" t="s">
        <v>402</v>
      </c>
      <c r="C150" s="526" t="s">
        <v>1381</v>
      </c>
      <c r="D150" s="533" t="s">
        <v>708</v>
      </c>
      <c r="E150" s="537">
        <v>44677</v>
      </c>
      <c r="F150" s="536" t="s">
        <v>1597</v>
      </c>
      <c r="G150" s="535">
        <v>0</v>
      </c>
      <c r="H150" s="579" t="s">
        <v>812</v>
      </c>
    </row>
    <row r="151" spans="1:8" ht="15" customHeight="1" x14ac:dyDescent="0.2">
      <c r="A151" s="531">
        <v>136</v>
      </c>
      <c r="B151" s="532" t="s">
        <v>402</v>
      </c>
      <c r="C151" s="526" t="s">
        <v>1381</v>
      </c>
      <c r="D151" s="533" t="s">
        <v>369</v>
      </c>
      <c r="E151" s="537">
        <v>44677</v>
      </c>
      <c r="F151" s="536" t="s">
        <v>1598</v>
      </c>
      <c r="G151" s="535">
        <v>642963.80000000005</v>
      </c>
      <c r="H151" s="579" t="s">
        <v>812</v>
      </c>
    </row>
    <row r="152" spans="1:8" ht="15" customHeight="1" x14ac:dyDescent="0.2">
      <c r="A152" s="531">
        <v>137</v>
      </c>
      <c r="B152" s="532" t="s">
        <v>402</v>
      </c>
      <c r="C152" s="526" t="s">
        <v>1381</v>
      </c>
      <c r="D152" s="533" t="s">
        <v>1599</v>
      </c>
      <c r="E152" s="537">
        <v>44677</v>
      </c>
      <c r="F152" s="536" t="s">
        <v>1600</v>
      </c>
      <c r="G152" s="535">
        <v>0</v>
      </c>
      <c r="H152" s="579" t="s">
        <v>845</v>
      </c>
    </row>
    <row r="153" spans="1:8" ht="15" customHeight="1" x14ac:dyDescent="0.2">
      <c r="A153" s="531">
        <v>138</v>
      </c>
      <c r="B153" s="532" t="s">
        <v>402</v>
      </c>
      <c r="C153" s="526" t="s">
        <v>1381</v>
      </c>
      <c r="D153" s="533" t="s">
        <v>848</v>
      </c>
      <c r="E153" s="537">
        <v>44670</v>
      </c>
      <c r="F153" s="536" t="s">
        <v>1601</v>
      </c>
      <c r="G153" s="535">
        <v>0</v>
      </c>
      <c r="H153" s="579" t="s">
        <v>845</v>
      </c>
    </row>
    <row r="154" spans="1:8" ht="15" customHeight="1" x14ac:dyDescent="0.2">
      <c r="A154" s="531">
        <v>139</v>
      </c>
      <c r="B154" s="532" t="s">
        <v>402</v>
      </c>
      <c r="C154" s="526" t="s">
        <v>1381</v>
      </c>
      <c r="D154" s="533" t="s">
        <v>1602</v>
      </c>
      <c r="E154" s="537">
        <v>44677</v>
      </c>
      <c r="F154" s="536" t="s">
        <v>1603</v>
      </c>
      <c r="G154" s="535">
        <v>0</v>
      </c>
      <c r="H154" s="579" t="s">
        <v>845</v>
      </c>
    </row>
    <row r="155" spans="1:8" ht="15" customHeight="1" thickBot="1" x14ac:dyDescent="0.25">
      <c r="A155" s="542">
        <v>140</v>
      </c>
      <c r="B155" s="543" t="s">
        <v>402</v>
      </c>
      <c r="C155" s="555" t="s">
        <v>1381</v>
      </c>
      <c r="D155" s="515" t="s">
        <v>666</v>
      </c>
      <c r="E155" s="545">
        <v>44670</v>
      </c>
      <c r="F155" s="546" t="s">
        <v>1604</v>
      </c>
      <c r="G155" s="547">
        <v>0</v>
      </c>
      <c r="H155" s="581" t="s">
        <v>845</v>
      </c>
    </row>
    <row r="156" spans="1:8" s="530" customFormat="1" ht="15" customHeight="1" x14ac:dyDescent="0.2">
      <c r="A156" s="415"/>
      <c r="B156" s="415"/>
      <c r="C156" s="415"/>
      <c r="D156" s="415"/>
      <c r="E156" s="415"/>
      <c r="F156" s="415"/>
      <c r="G156" s="415"/>
      <c r="H156" s="520" t="s">
        <v>613</v>
      </c>
    </row>
    <row r="157" spans="1:8" s="530" customFormat="1" ht="16.5" customHeight="1" x14ac:dyDescent="0.2">
      <c r="A157" s="415"/>
      <c r="B157" s="415"/>
      <c r="C157" s="1621" t="s">
        <v>90</v>
      </c>
      <c r="D157" s="1621"/>
      <c r="E157" s="1621"/>
      <c r="F157" s="1621"/>
      <c r="G157" s="1621"/>
      <c r="H157" s="1621"/>
    </row>
    <row r="158" spans="1:8" s="530" customFormat="1" ht="15" customHeight="1" x14ac:dyDescent="0.2">
      <c r="A158" s="415"/>
      <c r="B158" s="415"/>
      <c r="C158" s="1622" t="s">
        <v>1380</v>
      </c>
      <c r="D158" s="1622"/>
      <c r="E158" s="1622"/>
      <c r="F158" s="1622"/>
      <c r="G158" s="1622"/>
      <c r="H158" s="1622"/>
    </row>
    <row r="159" spans="1:8" s="530" customFormat="1" ht="15" customHeight="1" thickBot="1" x14ac:dyDescent="0.25">
      <c r="A159" s="415"/>
      <c r="B159" s="415"/>
      <c r="C159" s="415"/>
      <c r="D159" s="415"/>
      <c r="E159" s="415"/>
      <c r="F159" s="415"/>
      <c r="G159" s="415"/>
      <c r="H159" s="521"/>
    </row>
    <row r="160" spans="1:8" s="530" customFormat="1" ht="34.5" customHeight="1" thickBot="1" x14ac:dyDescent="0.25">
      <c r="A160" s="1618" t="s">
        <v>6</v>
      </c>
      <c r="B160" s="1619"/>
      <c r="C160" s="1620"/>
      <c r="D160" s="522" t="s">
        <v>7</v>
      </c>
      <c r="E160" s="522" t="s">
        <v>610</v>
      </c>
      <c r="F160" s="522" t="s">
        <v>138</v>
      </c>
      <c r="G160" s="522" t="s">
        <v>140</v>
      </c>
      <c r="H160" s="551" t="s">
        <v>139</v>
      </c>
    </row>
    <row r="161" spans="1:8" s="530" customFormat="1" ht="15" customHeight="1" x14ac:dyDescent="0.2">
      <c r="A161" s="531">
        <v>141</v>
      </c>
      <c r="B161" s="532" t="s">
        <v>402</v>
      </c>
      <c r="C161" s="526" t="s">
        <v>1381</v>
      </c>
      <c r="D161" s="513" t="s">
        <v>1605</v>
      </c>
      <c r="E161" s="537">
        <v>44712</v>
      </c>
      <c r="F161" s="536" t="s">
        <v>1606</v>
      </c>
      <c r="G161" s="535">
        <v>617.85</v>
      </c>
      <c r="H161" s="579" t="s">
        <v>811</v>
      </c>
    </row>
    <row r="162" spans="1:8" s="530" customFormat="1" ht="15" customHeight="1" x14ac:dyDescent="0.2">
      <c r="A162" s="531">
        <v>142</v>
      </c>
      <c r="B162" s="532" t="s">
        <v>402</v>
      </c>
      <c r="C162" s="526" t="s">
        <v>1381</v>
      </c>
      <c r="D162" s="443" t="s">
        <v>848</v>
      </c>
      <c r="E162" s="537">
        <v>44684</v>
      </c>
      <c r="F162" s="536" t="s">
        <v>1607</v>
      </c>
      <c r="G162" s="535">
        <v>0</v>
      </c>
      <c r="H162" s="579" t="s">
        <v>845</v>
      </c>
    </row>
    <row r="163" spans="1:8" s="530" customFormat="1" ht="15" customHeight="1" x14ac:dyDescent="0.2">
      <c r="A163" s="531">
        <v>143</v>
      </c>
      <c r="B163" s="532" t="s">
        <v>402</v>
      </c>
      <c r="C163" s="526" t="s">
        <v>1381</v>
      </c>
      <c r="D163" s="443" t="s">
        <v>1608</v>
      </c>
      <c r="E163" s="537">
        <v>44684</v>
      </c>
      <c r="F163" s="536" t="s">
        <v>1609</v>
      </c>
      <c r="G163" s="535">
        <v>0</v>
      </c>
      <c r="H163" s="579" t="s">
        <v>844</v>
      </c>
    </row>
    <row r="164" spans="1:8" s="530" customFormat="1" ht="15" customHeight="1" x14ac:dyDescent="0.2">
      <c r="A164" s="531">
        <v>144</v>
      </c>
      <c r="B164" s="532" t="s">
        <v>402</v>
      </c>
      <c r="C164" s="526" t="s">
        <v>1381</v>
      </c>
      <c r="D164" s="513" t="s">
        <v>617</v>
      </c>
      <c r="E164" s="537">
        <v>44684</v>
      </c>
      <c r="F164" s="536" t="s">
        <v>1610</v>
      </c>
      <c r="G164" s="535">
        <v>26.65</v>
      </c>
      <c r="H164" s="579" t="s">
        <v>811</v>
      </c>
    </row>
    <row r="165" spans="1:8" s="530" customFormat="1" ht="15" customHeight="1" x14ac:dyDescent="0.2">
      <c r="A165" s="531">
        <v>145</v>
      </c>
      <c r="B165" s="532" t="s">
        <v>402</v>
      </c>
      <c r="C165" s="526" t="s">
        <v>1381</v>
      </c>
      <c r="D165" s="513" t="s">
        <v>1608</v>
      </c>
      <c r="E165" s="537">
        <v>44712</v>
      </c>
      <c r="F165" s="536" t="s">
        <v>1611</v>
      </c>
      <c r="G165" s="535">
        <v>0</v>
      </c>
      <c r="H165" s="582" t="s">
        <v>846</v>
      </c>
    </row>
    <row r="166" spans="1:8" s="530" customFormat="1" ht="15" customHeight="1" x14ac:dyDescent="0.2">
      <c r="A166" s="531">
        <v>146</v>
      </c>
      <c r="B166" s="532" t="s">
        <v>402</v>
      </c>
      <c r="C166" s="526" t="s">
        <v>1381</v>
      </c>
      <c r="D166" s="513" t="s">
        <v>1612</v>
      </c>
      <c r="E166" s="537">
        <v>44712</v>
      </c>
      <c r="F166" s="536" t="s">
        <v>1613</v>
      </c>
      <c r="G166" s="535">
        <v>0</v>
      </c>
      <c r="H166" s="579" t="s">
        <v>844</v>
      </c>
    </row>
    <row r="167" spans="1:8" s="530" customFormat="1" ht="15" customHeight="1" x14ac:dyDescent="0.2">
      <c r="A167" s="531">
        <v>147</v>
      </c>
      <c r="B167" s="532" t="s">
        <v>402</v>
      </c>
      <c r="C167" s="526" t="s">
        <v>1381</v>
      </c>
      <c r="D167" s="513" t="s">
        <v>690</v>
      </c>
      <c r="E167" s="537">
        <v>44684</v>
      </c>
      <c r="F167" s="536" t="s">
        <v>1614</v>
      </c>
      <c r="G167" s="535">
        <v>0</v>
      </c>
      <c r="H167" s="579" t="s">
        <v>813</v>
      </c>
    </row>
    <row r="168" spans="1:8" s="530" customFormat="1" ht="15" customHeight="1" x14ac:dyDescent="0.2">
      <c r="A168" s="531">
        <v>148</v>
      </c>
      <c r="B168" s="532" t="s">
        <v>402</v>
      </c>
      <c r="C168" s="526" t="s">
        <v>1381</v>
      </c>
      <c r="D168" s="513" t="s">
        <v>1615</v>
      </c>
      <c r="E168" s="537">
        <v>44712</v>
      </c>
      <c r="F168" s="536" t="s">
        <v>1616</v>
      </c>
      <c r="G168" s="535">
        <v>247.5</v>
      </c>
      <c r="H168" s="579" t="s">
        <v>846</v>
      </c>
    </row>
    <row r="169" spans="1:8" s="530" customFormat="1" ht="15" customHeight="1" x14ac:dyDescent="0.2">
      <c r="A169" s="531">
        <v>149</v>
      </c>
      <c r="B169" s="532" t="s">
        <v>402</v>
      </c>
      <c r="C169" s="526" t="s">
        <v>1381</v>
      </c>
      <c r="D169" s="443" t="s">
        <v>1617</v>
      </c>
      <c r="E169" s="537">
        <v>44684</v>
      </c>
      <c r="F169" s="536" t="s">
        <v>1618</v>
      </c>
      <c r="G169" s="535">
        <v>0</v>
      </c>
      <c r="H169" s="579" t="s">
        <v>845</v>
      </c>
    </row>
    <row r="170" spans="1:8" s="530" customFormat="1" ht="15" customHeight="1" x14ac:dyDescent="0.2">
      <c r="A170" s="531">
        <v>150</v>
      </c>
      <c r="B170" s="532" t="s">
        <v>402</v>
      </c>
      <c r="C170" s="526" t="s">
        <v>1381</v>
      </c>
      <c r="D170" s="443" t="s">
        <v>1619</v>
      </c>
      <c r="E170" s="537">
        <v>44712</v>
      </c>
      <c r="F170" s="536" t="s">
        <v>1620</v>
      </c>
      <c r="G170" s="535">
        <v>849.85</v>
      </c>
      <c r="H170" s="579" t="s">
        <v>811</v>
      </c>
    </row>
    <row r="171" spans="1:8" s="530" customFormat="1" ht="15" customHeight="1" x14ac:dyDescent="0.2">
      <c r="A171" s="531">
        <v>151</v>
      </c>
      <c r="B171" s="532" t="s">
        <v>402</v>
      </c>
      <c r="C171" s="526" t="s">
        <v>1381</v>
      </c>
      <c r="D171" s="443" t="s">
        <v>141</v>
      </c>
      <c r="E171" s="537">
        <v>44676</v>
      </c>
      <c r="F171" s="536" t="s">
        <v>1621</v>
      </c>
      <c r="G171" s="535">
        <v>598912.06000000006</v>
      </c>
      <c r="H171" s="579" t="s">
        <v>811</v>
      </c>
    </row>
    <row r="172" spans="1:8" s="530" customFormat="1" ht="15" customHeight="1" x14ac:dyDescent="0.2">
      <c r="A172" s="531">
        <v>152</v>
      </c>
      <c r="B172" s="532" t="s">
        <v>402</v>
      </c>
      <c r="C172" s="526" t="s">
        <v>1381</v>
      </c>
      <c r="D172" s="513" t="s">
        <v>861</v>
      </c>
      <c r="E172" s="537">
        <v>44684</v>
      </c>
      <c r="F172" s="536" t="s">
        <v>1622</v>
      </c>
      <c r="G172" s="535">
        <v>0</v>
      </c>
      <c r="H172" s="579" t="s">
        <v>811</v>
      </c>
    </row>
    <row r="173" spans="1:8" s="530" customFormat="1" ht="15" customHeight="1" x14ac:dyDescent="0.2">
      <c r="A173" s="524">
        <v>153</v>
      </c>
      <c r="B173" s="525" t="s">
        <v>402</v>
      </c>
      <c r="C173" s="526" t="s">
        <v>1381</v>
      </c>
      <c r="D173" s="516" t="s">
        <v>1623</v>
      </c>
      <c r="E173" s="527">
        <v>44712</v>
      </c>
      <c r="F173" s="539" t="s">
        <v>1624</v>
      </c>
      <c r="G173" s="540">
        <v>2221.88</v>
      </c>
      <c r="H173" s="580" t="s">
        <v>874</v>
      </c>
    </row>
    <row r="174" spans="1:8" s="530" customFormat="1" ht="15" customHeight="1" x14ac:dyDescent="0.2">
      <c r="A174" s="531">
        <v>154</v>
      </c>
      <c r="B174" s="532" t="s">
        <v>402</v>
      </c>
      <c r="C174" s="526" t="s">
        <v>1381</v>
      </c>
      <c r="D174" s="443" t="s">
        <v>1625</v>
      </c>
      <c r="E174" s="537">
        <v>44712</v>
      </c>
      <c r="F174" s="536" t="s">
        <v>1626</v>
      </c>
      <c r="G174" s="535">
        <v>0</v>
      </c>
      <c r="H174" s="579" t="s">
        <v>846</v>
      </c>
    </row>
    <row r="175" spans="1:8" s="530" customFormat="1" ht="24" customHeight="1" x14ac:dyDescent="0.2">
      <c r="A175" s="531">
        <v>155</v>
      </c>
      <c r="B175" s="532" t="s">
        <v>402</v>
      </c>
      <c r="C175" s="526" t="s">
        <v>1381</v>
      </c>
      <c r="D175" s="513" t="s">
        <v>1627</v>
      </c>
      <c r="E175" s="537">
        <v>44684</v>
      </c>
      <c r="F175" s="536" t="s">
        <v>1628</v>
      </c>
      <c r="G175" s="535">
        <v>170174.74</v>
      </c>
      <c r="H175" s="579" t="s">
        <v>845</v>
      </c>
    </row>
    <row r="176" spans="1:8" ht="15" customHeight="1" x14ac:dyDescent="0.2">
      <c r="A176" s="524">
        <v>156</v>
      </c>
      <c r="B176" s="525" t="s">
        <v>402</v>
      </c>
      <c r="C176" s="526" t="s">
        <v>1381</v>
      </c>
      <c r="D176" s="516" t="s">
        <v>688</v>
      </c>
      <c r="E176" s="527">
        <v>44698</v>
      </c>
      <c r="F176" s="539" t="s">
        <v>1629</v>
      </c>
      <c r="G176" s="540">
        <v>0</v>
      </c>
      <c r="H176" s="580" t="s">
        <v>812</v>
      </c>
    </row>
    <row r="177" spans="1:8" s="530" customFormat="1" ht="15" customHeight="1" x14ac:dyDescent="0.2">
      <c r="A177" s="531">
        <v>157</v>
      </c>
      <c r="B177" s="532" t="s">
        <v>402</v>
      </c>
      <c r="C177" s="526" t="s">
        <v>1381</v>
      </c>
      <c r="D177" s="513" t="s">
        <v>873</v>
      </c>
      <c r="E177" s="537">
        <v>44698</v>
      </c>
      <c r="F177" s="536" t="s">
        <v>1630</v>
      </c>
      <c r="G177" s="535">
        <v>0</v>
      </c>
      <c r="H177" s="579" t="s">
        <v>874</v>
      </c>
    </row>
    <row r="178" spans="1:8" s="530" customFormat="1" ht="15" customHeight="1" x14ac:dyDescent="0.2">
      <c r="A178" s="531">
        <v>158</v>
      </c>
      <c r="B178" s="532" t="s">
        <v>402</v>
      </c>
      <c r="C178" s="526" t="s">
        <v>1381</v>
      </c>
      <c r="D178" s="533" t="s">
        <v>862</v>
      </c>
      <c r="E178" s="537">
        <v>44712</v>
      </c>
      <c r="F178" s="536" t="s">
        <v>1631</v>
      </c>
      <c r="G178" s="535">
        <v>0</v>
      </c>
      <c r="H178" s="579" t="s">
        <v>863</v>
      </c>
    </row>
    <row r="179" spans="1:8" s="530" customFormat="1" ht="15" customHeight="1" x14ac:dyDescent="0.2">
      <c r="A179" s="531">
        <v>159</v>
      </c>
      <c r="B179" s="532" t="s">
        <v>402</v>
      </c>
      <c r="C179" s="526" t="s">
        <v>1381</v>
      </c>
      <c r="D179" s="443" t="s">
        <v>875</v>
      </c>
      <c r="E179" s="537">
        <v>44712</v>
      </c>
      <c r="F179" s="536" t="s">
        <v>1632</v>
      </c>
      <c r="G179" s="535">
        <v>0</v>
      </c>
      <c r="H179" s="579" t="s">
        <v>863</v>
      </c>
    </row>
    <row r="180" spans="1:8" s="530" customFormat="1" ht="15" customHeight="1" x14ac:dyDescent="0.2">
      <c r="A180" s="531">
        <v>160</v>
      </c>
      <c r="B180" s="532" t="s">
        <v>402</v>
      </c>
      <c r="C180" s="526" t="s">
        <v>1381</v>
      </c>
      <c r="D180" s="513" t="s">
        <v>1633</v>
      </c>
      <c r="E180" s="537">
        <v>44712</v>
      </c>
      <c r="F180" s="536" t="s">
        <v>1634</v>
      </c>
      <c r="G180" s="535">
        <v>0</v>
      </c>
      <c r="H180" s="579" t="s">
        <v>814</v>
      </c>
    </row>
    <row r="181" spans="1:8" s="530" customFormat="1" ht="15" customHeight="1" x14ac:dyDescent="0.2">
      <c r="A181" s="524">
        <v>161</v>
      </c>
      <c r="B181" s="525" t="s">
        <v>402</v>
      </c>
      <c r="C181" s="526" t="s">
        <v>1381</v>
      </c>
      <c r="D181" s="516" t="s">
        <v>864</v>
      </c>
      <c r="E181" s="527">
        <v>44712</v>
      </c>
      <c r="F181" s="539" t="s">
        <v>1635</v>
      </c>
      <c r="G181" s="540">
        <v>0</v>
      </c>
      <c r="H181" s="579" t="s">
        <v>845</v>
      </c>
    </row>
    <row r="182" spans="1:8" s="530" customFormat="1" ht="15" customHeight="1" x14ac:dyDescent="0.2">
      <c r="A182" s="531">
        <v>162</v>
      </c>
      <c r="B182" s="532" t="s">
        <v>402</v>
      </c>
      <c r="C182" s="526" t="s">
        <v>1381</v>
      </c>
      <c r="D182" s="443" t="s">
        <v>866</v>
      </c>
      <c r="E182" s="537">
        <v>44712</v>
      </c>
      <c r="F182" s="536" t="s">
        <v>1636</v>
      </c>
      <c r="G182" s="535">
        <v>0</v>
      </c>
      <c r="H182" s="579" t="s">
        <v>811</v>
      </c>
    </row>
    <row r="183" spans="1:8" s="530" customFormat="1" ht="15" customHeight="1" x14ac:dyDescent="0.2">
      <c r="A183" s="531">
        <v>163</v>
      </c>
      <c r="B183" s="532" t="s">
        <v>402</v>
      </c>
      <c r="C183" s="526" t="s">
        <v>1381</v>
      </c>
      <c r="D183" s="443" t="s">
        <v>1637</v>
      </c>
      <c r="E183" s="537">
        <v>44712</v>
      </c>
      <c r="F183" s="536" t="s">
        <v>1638</v>
      </c>
      <c r="G183" s="535">
        <v>0</v>
      </c>
      <c r="H183" s="579" t="s">
        <v>811</v>
      </c>
    </row>
    <row r="184" spans="1:8" s="530" customFormat="1" ht="15" customHeight="1" x14ac:dyDescent="0.2">
      <c r="A184" s="531">
        <v>164</v>
      </c>
      <c r="B184" s="532" t="s">
        <v>402</v>
      </c>
      <c r="C184" s="526" t="s">
        <v>1381</v>
      </c>
      <c r="D184" s="533" t="s">
        <v>1639</v>
      </c>
      <c r="E184" s="537">
        <v>44712</v>
      </c>
      <c r="F184" s="536" t="s">
        <v>1640</v>
      </c>
      <c r="G184" s="535">
        <v>0</v>
      </c>
      <c r="H184" s="579" t="s">
        <v>845</v>
      </c>
    </row>
    <row r="185" spans="1:8" s="530" customFormat="1" ht="15" customHeight="1" x14ac:dyDescent="0.2">
      <c r="A185" s="524">
        <v>165</v>
      </c>
      <c r="B185" s="525" t="s">
        <v>402</v>
      </c>
      <c r="C185" s="526" t="s">
        <v>1381</v>
      </c>
      <c r="D185" s="538" t="s">
        <v>689</v>
      </c>
      <c r="E185" s="527">
        <v>44698</v>
      </c>
      <c r="F185" s="539" t="s">
        <v>1641</v>
      </c>
      <c r="G185" s="540">
        <v>0</v>
      </c>
      <c r="H185" s="580" t="s">
        <v>811</v>
      </c>
    </row>
    <row r="186" spans="1:8" s="530" customFormat="1" ht="15" customHeight="1" x14ac:dyDescent="0.2">
      <c r="A186" s="531">
        <v>166</v>
      </c>
      <c r="B186" s="532" t="s">
        <v>402</v>
      </c>
      <c r="C186" s="526" t="s">
        <v>1381</v>
      </c>
      <c r="D186" s="533" t="s">
        <v>869</v>
      </c>
      <c r="E186" s="537">
        <v>44698</v>
      </c>
      <c r="F186" s="536" t="s">
        <v>1642</v>
      </c>
      <c r="G186" s="535">
        <v>0</v>
      </c>
      <c r="H186" s="579" t="s">
        <v>813</v>
      </c>
    </row>
    <row r="187" spans="1:8" s="530" customFormat="1" ht="15" customHeight="1" x14ac:dyDescent="0.2">
      <c r="A187" s="531">
        <v>167</v>
      </c>
      <c r="B187" s="532" t="s">
        <v>402</v>
      </c>
      <c r="C187" s="526" t="s">
        <v>1381</v>
      </c>
      <c r="D187" s="533" t="s">
        <v>141</v>
      </c>
      <c r="E187" s="537">
        <v>44698</v>
      </c>
      <c r="F187" s="536" t="s">
        <v>1643</v>
      </c>
      <c r="G187" s="535">
        <v>4852722.5599999996</v>
      </c>
      <c r="H187" s="579" t="s">
        <v>811</v>
      </c>
    </row>
    <row r="188" spans="1:8" s="530" customFormat="1" ht="15" customHeight="1" x14ac:dyDescent="0.2">
      <c r="A188" s="531">
        <v>168</v>
      </c>
      <c r="B188" s="532" t="s">
        <v>402</v>
      </c>
      <c r="C188" s="526" t="s">
        <v>1381</v>
      </c>
      <c r="D188" s="533" t="s">
        <v>689</v>
      </c>
      <c r="E188" s="537">
        <v>44698</v>
      </c>
      <c r="F188" s="536" t="s">
        <v>1644</v>
      </c>
      <c r="G188" s="535">
        <v>0</v>
      </c>
      <c r="H188" s="579" t="s">
        <v>811</v>
      </c>
    </row>
    <row r="189" spans="1:8" s="530" customFormat="1" ht="15" customHeight="1" x14ac:dyDescent="0.2">
      <c r="A189" s="531">
        <v>169</v>
      </c>
      <c r="B189" s="532" t="s">
        <v>402</v>
      </c>
      <c r="C189" s="526" t="s">
        <v>1381</v>
      </c>
      <c r="D189" s="443" t="s">
        <v>1645</v>
      </c>
      <c r="E189" s="537">
        <v>44698</v>
      </c>
      <c r="F189" s="536" t="s">
        <v>1646</v>
      </c>
      <c r="G189" s="535">
        <v>848.44</v>
      </c>
      <c r="H189" s="579" t="s">
        <v>812</v>
      </c>
    </row>
    <row r="190" spans="1:8" s="530" customFormat="1" ht="15" customHeight="1" x14ac:dyDescent="0.2">
      <c r="A190" s="531">
        <v>170</v>
      </c>
      <c r="B190" s="532" t="s">
        <v>402</v>
      </c>
      <c r="C190" s="526" t="s">
        <v>1381</v>
      </c>
      <c r="D190" s="533" t="s">
        <v>861</v>
      </c>
      <c r="E190" s="537">
        <v>44698</v>
      </c>
      <c r="F190" s="536" t="s">
        <v>1647</v>
      </c>
      <c r="G190" s="535">
        <v>0</v>
      </c>
      <c r="H190" s="579" t="s">
        <v>811</v>
      </c>
    </row>
    <row r="191" spans="1:8" s="530" customFormat="1" ht="15" customHeight="1" x14ac:dyDescent="0.2">
      <c r="A191" s="531">
        <v>171</v>
      </c>
      <c r="B191" s="532" t="s">
        <v>402</v>
      </c>
      <c r="C191" s="526" t="s">
        <v>1381</v>
      </c>
      <c r="D191" s="443" t="s">
        <v>848</v>
      </c>
      <c r="E191" s="537">
        <v>44698</v>
      </c>
      <c r="F191" s="536" t="s">
        <v>1648</v>
      </c>
      <c r="G191" s="535">
        <v>0</v>
      </c>
      <c r="H191" s="579" t="s">
        <v>845</v>
      </c>
    </row>
    <row r="192" spans="1:8" s="530" customFormat="1" ht="15" customHeight="1" x14ac:dyDescent="0.2">
      <c r="A192" s="531">
        <v>172</v>
      </c>
      <c r="B192" s="532" t="s">
        <v>402</v>
      </c>
      <c r="C192" s="526" t="s">
        <v>1381</v>
      </c>
      <c r="D192" s="513" t="s">
        <v>1649</v>
      </c>
      <c r="E192" s="537">
        <v>44698</v>
      </c>
      <c r="F192" s="536" t="s">
        <v>1650</v>
      </c>
      <c r="G192" s="535">
        <v>0</v>
      </c>
      <c r="H192" s="579" t="s">
        <v>813</v>
      </c>
    </row>
    <row r="193" spans="1:8" s="530" customFormat="1" ht="15" customHeight="1" x14ac:dyDescent="0.2">
      <c r="A193" s="531">
        <v>173</v>
      </c>
      <c r="B193" s="532" t="s">
        <v>402</v>
      </c>
      <c r="C193" s="526" t="s">
        <v>1381</v>
      </c>
      <c r="D193" s="513" t="s">
        <v>1651</v>
      </c>
      <c r="E193" s="537">
        <v>44698</v>
      </c>
      <c r="F193" s="536" t="s">
        <v>1652</v>
      </c>
      <c r="G193" s="535">
        <v>0</v>
      </c>
      <c r="H193" s="579" t="s">
        <v>814</v>
      </c>
    </row>
    <row r="194" spans="1:8" s="530" customFormat="1" ht="15" customHeight="1" x14ac:dyDescent="0.2">
      <c r="A194" s="531">
        <v>174</v>
      </c>
      <c r="B194" s="532" t="s">
        <v>402</v>
      </c>
      <c r="C194" s="526" t="s">
        <v>1381</v>
      </c>
      <c r="D194" s="513" t="s">
        <v>1653</v>
      </c>
      <c r="E194" s="537">
        <v>44712</v>
      </c>
      <c r="F194" s="536" t="s">
        <v>1654</v>
      </c>
      <c r="G194" s="535">
        <v>0</v>
      </c>
      <c r="H194" s="579" t="s">
        <v>813</v>
      </c>
    </row>
    <row r="195" spans="1:8" s="530" customFormat="1" ht="15" customHeight="1" x14ac:dyDescent="0.2">
      <c r="A195" s="531">
        <v>175</v>
      </c>
      <c r="B195" s="532" t="s">
        <v>402</v>
      </c>
      <c r="C195" s="526" t="s">
        <v>1381</v>
      </c>
      <c r="D195" s="443" t="s">
        <v>1655</v>
      </c>
      <c r="E195" s="537">
        <v>44712</v>
      </c>
      <c r="F195" s="536" t="s">
        <v>1656</v>
      </c>
      <c r="G195" s="535">
        <v>0</v>
      </c>
      <c r="H195" s="579" t="s">
        <v>813</v>
      </c>
    </row>
    <row r="196" spans="1:8" s="530" customFormat="1" ht="15" customHeight="1" x14ac:dyDescent="0.2">
      <c r="A196" s="531">
        <v>176</v>
      </c>
      <c r="B196" s="532" t="s">
        <v>402</v>
      </c>
      <c r="C196" s="526" t="s">
        <v>1381</v>
      </c>
      <c r="D196" s="533" t="s">
        <v>692</v>
      </c>
      <c r="E196" s="537">
        <v>44698</v>
      </c>
      <c r="F196" s="536" t="s">
        <v>1657</v>
      </c>
      <c r="G196" s="535">
        <v>0</v>
      </c>
      <c r="H196" s="579" t="s">
        <v>845</v>
      </c>
    </row>
    <row r="197" spans="1:8" s="530" customFormat="1" ht="15" customHeight="1" x14ac:dyDescent="0.2">
      <c r="A197" s="531">
        <v>177</v>
      </c>
      <c r="B197" s="532" t="s">
        <v>402</v>
      </c>
      <c r="C197" s="526" t="s">
        <v>1381</v>
      </c>
      <c r="D197" s="443" t="s">
        <v>1592</v>
      </c>
      <c r="E197" s="537">
        <v>44698</v>
      </c>
      <c r="F197" s="536" t="s">
        <v>1658</v>
      </c>
      <c r="G197" s="535">
        <v>0</v>
      </c>
      <c r="H197" s="579" t="s">
        <v>814</v>
      </c>
    </row>
    <row r="198" spans="1:8" s="530" customFormat="1" ht="15" customHeight="1" x14ac:dyDescent="0.2">
      <c r="A198" s="531">
        <v>178</v>
      </c>
      <c r="B198" s="532" t="s">
        <v>402</v>
      </c>
      <c r="C198" s="526" t="s">
        <v>1381</v>
      </c>
      <c r="D198" s="533" t="s">
        <v>141</v>
      </c>
      <c r="E198" s="537">
        <v>44719</v>
      </c>
      <c r="F198" s="536" t="s">
        <v>1659</v>
      </c>
      <c r="G198" s="535">
        <v>30472</v>
      </c>
      <c r="H198" s="579" t="s">
        <v>811</v>
      </c>
    </row>
    <row r="199" spans="1:8" s="530" customFormat="1" ht="15" customHeight="1" x14ac:dyDescent="0.2">
      <c r="A199" s="531">
        <v>179</v>
      </c>
      <c r="B199" s="532" t="s">
        <v>402</v>
      </c>
      <c r="C199" s="526" t="s">
        <v>1381</v>
      </c>
      <c r="D199" s="533" t="s">
        <v>849</v>
      </c>
      <c r="E199" s="537">
        <v>44719</v>
      </c>
      <c r="F199" s="536" t="s">
        <v>1660</v>
      </c>
      <c r="G199" s="535">
        <v>93.62</v>
      </c>
      <c r="H199" s="579" t="s">
        <v>811</v>
      </c>
    </row>
    <row r="200" spans="1:8" s="530" customFormat="1" ht="15" customHeight="1" x14ac:dyDescent="0.2">
      <c r="A200" s="531">
        <v>180</v>
      </c>
      <c r="B200" s="532" t="s">
        <v>402</v>
      </c>
      <c r="C200" s="526" t="s">
        <v>1381</v>
      </c>
      <c r="D200" s="443" t="s">
        <v>860</v>
      </c>
      <c r="E200" s="537">
        <v>44719</v>
      </c>
      <c r="F200" s="536" t="s">
        <v>1661</v>
      </c>
      <c r="G200" s="535">
        <v>0</v>
      </c>
      <c r="H200" s="579" t="s">
        <v>814</v>
      </c>
    </row>
    <row r="201" spans="1:8" s="530" customFormat="1" ht="15" customHeight="1" x14ac:dyDescent="0.2">
      <c r="A201" s="531">
        <v>181</v>
      </c>
      <c r="B201" s="532" t="s">
        <v>402</v>
      </c>
      <c r="C201" s="526" t="s">
        <v>1381</v>
      </c>
      <c r="D201" s="443" t="s">
        <v>1662</v>
      </c>
      <c r="E201" s="537">
        <v>44733</v>
      </c>
      <c r="F201" s="536" t="s">
        <v>1663</v>
      </c>
      <c r="G201" s="535">
        <v>0</v>
      </c>
      <c r="H201" s="579" t="s">
        <v>814</v>
      </c>
    </row>
    <row r="202" spans="1:8" s="530" customFormat="1" ht="15" customHeight="1" x14ac:dyDescent="0.2">
      <c r="A202" s="531">
        <v>182</v>
      </c>
      <c r="B202" s="532" t="s">
        <v>402</v>
      </c>
      <c r="C202" s="526" t="s">
        <v>1381</v>
      </c>
      <c r="D202" s="443" t="s">
        <v>1664</v>
      </c>
      <c r="E202" s="537">
        <v>44733</v>
      </c>
      <c r="F202" s="536" t="s">
        <v>1665</v>
      </c>
      <c r="G202" s="535">
        <v>0</v>
      </c>
      <c r="H202" s="579" t="s">
        <v>814</v>
      </c>
    </row>
    <row r="203" spans="1:8" s="530" customFormat="1" ht="15" customHeight="1" x14ac:dyDescent="0.2">
      <c r="A203" s="531">
        <v>183</v>
      </c>
      <c r="B203" s="532" t="s">
        <v>402</v>
      </c>
      <c r="C203" s="526" t="s">
        <v>1381</v>
      </c>
      <c r="D203" s="533" t="s">
        <v>1592</v>
      </c>
      <c r="E203" s="537">
        <v>44733</v>
      </c>
      <c r="F203" s="536" t="s">
        <v>1666</v>
      </c>
      <c r="G203" s="535">
        <v>0</v>
      </c>
      <c r="H203" s="579" t="s">
        <v>814</v>
      </c>
    </row>
    <row r="204" spans="1:8" s="530" customFormat="1" ht="24" customHeight="1" x14ac:dyDescent="0.2">
      <c r="A204" s="531">
        <v>184</v>
      </c>
      <c r="B204" s="532" t="s">
        <v>402</v>
      </c>
      <c r="C204" s="526" t="s">
        <v>1381</v>
      </c>
      <c r="D204" s="443" t="s">
        <v>1667</v>
      </c>
      <c r="E204" s="537">
        <v>44733</v>
      </c>
      <c r="F204" s="536" t="s">
        <v>1668</v>
      </c>
      <c r="G204" s="535">
        <v>0</v>
      </c>
      <c r="H204" s="579" t="s">
        <v>814</v>
      </c>
    </row>
    <row r="205" spans="1:8" s="530" customFormat="1" ht="15" customHeight="1" x14ac:dyDescent="0.2">
      <c r="A205" s="524">
        <v>185</v>
      </c>
      <c r="B205" s="525" t="s">
        <v>402</v>
      </c>
      <c r="C205" s="526" t="s">
        <v>1381</v>
      </c>
      <c r="D205" s="538" t="s">
        <v>1669</v>
      </c>
      <c r="E205" s="527">
        <v>44733</v>
      </c>
      <c r="F205" s="539" t="s">
        <v>1670</v>
      </c>
      <c r="G205" s="540">
        <v>0</v>
      </c>
      <c r="H205" s="580" t="s">
        <v>813</v>
      </c>
    </row>
    <row r="206" spans="1:8" s="530" customFormat="1" ht="15" customHeight="1" x14ac:dyDescent="0.2">
      <c r="A206" s="531">
        <v>186</v>
      </c>
      <c r="B206" s="532" t="s">
        <v>402</v>
      </c>
      <c r="C206" s="526" t="s">
        <v>1381</v>
      </c>
      <c r="D206" s="533" t="s">
        <v>1671</v>
      </c>
      <c r="E206" s="537">
        <v>44733</v>
      </c>
      <c r="F206" s="536" t="s">
        <v>1672</v>
      </c>
      <c r="G206" s="535">
        <v>0</v>
      </c>
      <c r="H206" s="579" t="s">
        <v>813</v>
      </c>
    </row>
    <row r="207" spans="1:8" s="530" customFormat="1" ht="24" customHeight="1" x14ac:dyDescent="0.2">
      <c r="A207" s="531">
        <v>187</v>
      </c>
      <c r="B207" s="532" t="s">
        <v>402</v>
      </c>
      <c r="C207" s="526" t="s">
        <v>1381</v>
      </c>
      <c r="D207" s="513" t="s">
        <v>865</v>
      </c>
      <c r="E207" s="537">
        <v>44733</v>
      </c>
      <c r="F207" s="536" t="s">
        <v>1673</v>
      </c>
      <c r="G207" s="535">
        <v>0</v>
      </c>
      <c r="H207" s="579" t="s">
        <v>846</v>
      </c>
    </row>
    <row r="208" spans="1:8" s="530" customFormat="1" ht="24" customHeight="1" thickBot="1" x14ac:dyDescent="0.25">
      <c r="A208" s="542">
        <v>188</v>
      </c>
      <c r="B208" s="543" t="s">
        <v>402</v>
      </c>
      <c r="C208" s="555" t="s">
        <v>1381</v>
      </c>
      <c r="D208" s="515" t="s">
        <v>1674</v>
      </c>
      <c r="E208" s="545">
        <v>44733</v>
      </c>
      <c r="F208" s="546" t="s">
        <v>1675</v>
      </c>
      <c r="G208" s="547">
        <v>0</v>
      </c>
      <c r="H208" s="581" t="s">
        <v>846</v>
      </c>
    </row>
    <row r="209" spans="1:8" s="530" customFormat="1" ht="15" customHeight="1" x14ac:dyDescent="0.2">
      <c r="A209" s="415"/>
      <c r="B209" s="415"/>
      <c r="C209" s="415"/>
      <c r="D209" s="415"/>
      <c r="E209" s="415"/>
      <c r="F209" s="415"/>
      <c r="G209" s="415"/>
      <c r="H209" s="520" t="s">
        <v>614</v>
      </c>
    </row>
    <row r="210" spans="1:8" s="530" customFormat="1" ht="16.5" customHeight="1" x14ac:dyDescent="0.2">
      <c r="A210" s="415"/>
      <c r="B210" s="415"/>
      <c r="C210" s="1621" t="s">
        <v>90</v>
      </c>
      <c r="D210" s="1621"/>
      <c r="E210" s="1621"/>
      <c r="F210" s="1621"/>
      <c r="G210" s="1621"/>
      <c r="H210" s="1621"/>
    </row>
    <row r="211" spans="1:8" s="530" customFormat="1" ht="15" customHeight="1" x14ac:dyDescent="0.2">
      <c r="A211" s="415"/>
      <c r="B211" s="415"/>
      <c r="C211" s="1622" t="s">
        <v>1380</v>
      </c>
      <c r="D211" s="1622"/>
      <c r="E211" s="1622"/>
      <c r="F211" s="1622"/>
      <c r="G211" s="1622"/>
      <c r="H211" s="1622"/>
    </row>
    <row r="212" spans="1:8" s="530" customFormat="1" ht="15" customHeight="1" thickBot="1" x14ac:dyDescent="0.25">
      <c r="A212" s="415"/>
      <c r="B212" s="415"/>
      <c r="C212" s="415"/>
      <c r="D212" s="415"/>
      <c r="E212" s="415"/>
      <c r="F212" s="415"/>
      <c r="G212" s="415"/>
      <c r="H212" s="521"/>
    </row>
    <row r="213" spans="1:8" s="530" customFormat="1" ht="34.5" customHeight="1" thickBot="1" x14ac:dyDescent="0.25">
      <c r="A213" s="1618" t="s">
        <v>6</v>
      </c>
      <c r="B213" s="1619"/>
      <c r="C213" s="1620"/>
      <c r="D213" s="522" t="s">
        <v>7</v>
      </c>
      <c r="E213" s="522" t="s">
        <v>610</v>
      </c>
      <c r="F213" s="522" t="s">
        <v>138</v>
      </c>
      <c r="G213" s="522" t="s">
        <v>140</v>
      </c>
      <c r="H213" s="551" t="s">
        <v>139</v>
      </c>
    </row>
    <row r="214" spans="1:8" s="530" customFormat="1" ht="15" customHeight="1" x14ac:dyDescent="0.2">
      <c r="A214" s="531">
        <v>189</v>
      </c>
      <c r="B214" s="532" t="s">
        <v>402</v>
      </c>
      <c r="C214" s="526" t="s">
        <v>1381</v>
      </c>
      <c r="D214" s="443" t="s">
        <v>1676</v>
      </c>
      <c r="E214" s="537">
        <v>44733</v>
      </c>
      <c r="F214" s="536" t="s">
        <v>1677</v>
      </c>
      <c r="G214" s="535">
        <v>0</v>
      </c>
      <c r="H214" s="579" t="s">
        <v>845</v>
      </c>
    </row>
    <row r="215" spans="1:8" s="530" customFormat="1" ht="15" customHeight="1" x14ac:dyDescent="0.2">
      <c r="A215" s="531">
        <v>190</v>
      </c>
      <c r="B215" s="532" t="s">
        <v>402</v>
      </c>
      <c r="C215" s="526" t="s">
        <v>1381</v>
      </c>
      <c r="D215" s="513" t="s">
        <v>1678</v>
      </c>
      <c r="E215" s="537">
        <v>44733</v>
      </c>
      <c r="F215" s="536" t="s">
        <v>1679</v>
      </c>
      <c r="G215" s="535">
        <v>0</v>
      </c>
      <c r="H215" s="579" t="s">
        <v>845</v>
      </c>
    </row>
    <row r="216" spans="1:8" s="530" customFormat="1" ht="15" customHeight="1" x14ac:dyDescent="0.2">
      <c r="A216" s="531">
        <v>191</v>
      </c>
      <c r="B216" s="532" t="s">
        <v>402</v>
      </c>
      <c r="C216" s="526" t="s">
        <v>1381</v>
      </c>
      <c r="D216" s="443" t="s">
        <v>1680</v>
      </c>
      <c r="E216" s="537">
        <v>44733</v>
      </c>
      <c r="F216" s="536" t="s">
        <v>1681</v>
      </c>
      <c r="G216" s="535">
        <v>515</v>
      </c>
      <c r="H216" s="579" t="s">
        <v>846</v>
      </c>
    </row>
    <row r="217" spans="1:8" s="530" customFormat="1" ht="15" customHeight="1" x14ac:dyDescent="0.2">
      <c r="A217" s="531">
        <v>192</v>
      </c>
      <c r="B217" s="532" t="s">
        <v>402</v>
      </c>
      <c r="C217" s="526" t="s">
        <v>1381</v>
      </c>
      <c r="D217" s="533" t="s">
        <v>688</v>
      </c>
      <c r="E217" s="537">
        <v>44719</v>
      </c>
      <c r="F217" s="536" t="s">
        <v>1682</v>
      </c>
      <c r="G217" s="535">
        <v>0</v>
      </c>
      <c r="H217" s="579" t="s">
        <v>812</v>
      </c>
    </row>
    <row r="218" spans="1:8" s="530" customFormat="1" ht="15" customHeight="1" x14ac:dyDescent="0.2">
      <c r="A218" s="531">
        <v>193</v>
      </c>
      <c r="B218" s="532" t="s">
        <v>402</v>
      </c>
      <c r="C218" s="526" t="s">
        <v>1381</v>
      </c>
      <c r="D218" s="533" t="s">
        <v>688</v>
      </c>
      <c r="E218" s="537">
        <v>44719</v>
      </c>
      <c r="F218" s="536" t="s">
        <v>1683</v>
      </c>
      <c r="G218" s="535">
        <v>0</v>
      </c>
      <c r="H218" s="579" t="s">
        <v>812</v>
      </c>
    </row>
    <row r="219" spans="1:8" s="530" customFormat="1" ht="15" customHeight="1" x14ac:dyDescent="0.2">
      <c r="A219" s="524">
        <v>194</v>
      </c>
      <c r="B219" s="525" t="s">
        <v>402</v>
      </c>
      <c r="C219" s="526" t="s">
        <v>1381</v>
      </c>
      <c r="D219" s="538" t="s">
        <v>869</v>
      </c>
      <c r="E219" s="527">
        <v>44719</v>
      </c>
      <c r="F219" s="539" t="s">
        <v>1684</v>
      </c>
      <c r="G219" s="540">
        <v>0</v>
      </c>
      <c r="H219" s="580" t="s">
        <v>813</v>
      </c>
    </row>
    <row r="220" spans="1:8" s="530" customFormat="1" ht="15" customHeight="1" x14ac:dyDescent="0.2">
      <c r="A220" s="531">
        <v>195</v>
      </c>
      <c r="B220" s="532" t="s">
        <v>402</v>
      </c>
      <c r="C220" s="526" t="s">
        <v>1381</v>
      </c>
      <c r="D220" s="513" t="s">
        <v>690</v>
      </c>
      <c r="E220" s="537">
        <v>44719</v>
      </c>
      <c r="F220" s="536" t="s">
        <v>1685</v>
      </c>
      <c r="G220" s="535">
        <v>0</v>
      </c>
      <c r="H220" s="579" t="s">
        <v>813</v>
      </c>
    </row>
    <row r="221" spans="1:8" s="530" customFormat="1" ht="15" customHeight="1" x14ac:dyDescent="0.2">
      <c r="A221" s="531">
        <v>196</v>
      </c>
      <c r="B221" s="532" t="s">
        <v>402</v>
      </c>
      <c r="C221" s="526" t="s">
        <v>1381</v>
      </c>
      <c r="D221" s="443" t="s">
        <v>690</v>
      </c>
      <c r="E221" s="537">
        <v>44733</v>
      </c>
      <c r="F221" s="536" t="s">
        <v>1686</v>
      </c>
      <c r="G221" s="535">
        <v>0</v>
      </c>
      <c r="H221" s="579" t="s">
        <v>813</v>
      </c>
    </row>
    <row r="222" spans="1:8" s="530" customFormat="1" ht="15" customHeight="1" x14ac:dyDescent="0.2">
      <c r="A222" s="531">
        <v>197</v>
      </c>
      <c r="B222" s="532" t="s">
        <v>402</v>
      </c>
      <c r="C222" s="526" t="s">
        <v>1381</v>
      </c>
      <c r="D222" s="533" t="s">
        <v>692</v>
      </c>
      <c r="E222" s="537">
        <v>44719</v>
      </c>
      <c r="F222" s="536" t="s">
        <v>1687</v>
      </c>
      <c r="G222" s="535">
        <v>0</v>
      </c>
      <c r="H222" s="579" t="s">
        <v>845</v>
      </c>
    </row>
    <row r="223" spans="1:8" s="530" customFormat="1" ht="15" customHeight="1" x14ac:dyDescent="0.2">
      <c r="A223" s="531">
        <v>198</v>
      </c>
      <c r="B223" s="532" t="s">
        <v>402</v>
      </c>
      <c r="C223" s="526" t="s">
        <v>1381</v>
      </c>
      <c r="D223" s="443" t="s">
        <v>848</v>
      </c>
      <c r="E223" s="537">
        <v>44719</v>
      </c>
      <c r="F223" s="536" t="s">
        <v>1688</v>
      </c>
      <c r="G223" s="535">
        <v>10010.07</v>
      </c>
      <c r="H223" s="579" t="s">
        <v>845</v>
      </c>
    </row>
    <row r="224" spans="1:8" s="530" customFormat="1" ht="15" customHeight="1" x14ac:dyDescent="0.2">
      <c r="A224" s="531">
        <v>199</v>
      </c>
      <c r="B224" s="532" t="s">
        <v>402</v>
      </c>
      <c r="C224" s="526" t="s">
        <v>1381</v>
      </c>
      <c r="D224" s="443" t="s">
        <v>861</v>
      </c>
      <c r="E224" s="537">
        <v>44719</v>
      </c>
      <c r="F224" s="536" t="s">
        <v>1689</v>
      </c>
      <c r="G224" s="535">
        <v>0</v>
      </c>
      <c r="H224" s="579" t="s">
        <v>811</v>
      </c>
    </row>
    <row r="225" spans="1:8" s="530" customFormat="1" ht="15" customHeight="1" x14ac:dyDescent="0.2">
      <c r="A225" s="531">
        <v>200</v>
      </c>
      <c r="B225" s="532" t="s">
        <v>402</v>
      </c>
      <c r="C225" s="526" t="s">
        <v>1381</v>
      </c>
      <c r="D225" s="513" t="s">
        <v>688</v>
      </c>
      <c r="E225" s="537">
        <v>44719</v>
      </c>
      <c r="F225" s="536" t="s">
        <v>1690</v>
      </c>
      <c r="G225" s="535">
        <v>0</v>
      </c>
      <c r="H225" s="579" t="s">
        <v>812</v>
      </c>
    </row>
    <row r="226" spans="1:8" s="530" customFormat="1" ht="15" customHeight="1" x14ac:dyDescent="0.2">
      <c r="A226" s="531">
        <v>201</v>
      </c>
      <c r="B226" s="532" t="s">
        <v>402</v>
      </c>
      <c r="C226" s="526" t="s">
        <v>1381</v>
      </c>
      <c r="D226" s="513" t="s">
        <v>1691</v>
      </c>
      <c r="E226" s="537">
        <v>44733</v>
      </c>
      <c r="F226" s="536" t="s">
        <v>1692</v>
      </c>
      <c r="G226" s="535">
        <v>0</v>
      </c>
      <c r="H226" s="579" t="s">
        <v>863</v>
      </c>
    </row>
    <row r="227" spans="1:8" s="530" customFormat="1" ht="15" customHeight="1" x14ac:dyDescent="0.2">
      <c r="A227" s="531">
        <v>202</v>
      </c>
      <c r="B227" s="532" t="s">
        <v>402</v>
      </c>
      <c r="C227" s="526" t="s">
        <v>1381</v>
      </c>
      <c r="D227" s="443" t="s">
        <v>885</v>
      </c>
      <c r="E227" s="537">
        <v>44719</v>
      </c>
      <c r="F227" s="536" t="s">
        <v>1693</v>
      </c>
      <c r="G227" s="535">
        <v>0</v>
      </c>
      <c r="H227" s="579" t="s">
        <v>863</v>
      </c>
    </row>
    <row r="228" spans="1:8" s="530" customFormat="1" ht="15" customHeight="1" x14ac:dyDescent="0.2">
      <c r="A228" s="524">
        <v>203</v>
      </c>
      <c r="B228" s="525" t="s">
        <v>402</v>
      </c>
      <c r="C228" s="526" t="s">
        <v>1381</v>
      </c>
      <c r="D228" s="538" t="s">
        <v>876</v>
      </c>
      <c r="E228" s="527">
        <v>44719</v>
      </c>
      <c r="F228" s="539" t="s">
        <v>1694</v>
      </c>
      <c r="G228" s="540">
        <v>0</v>
      </c>
      <c r="H228" s="579" t="s">
        <v>846</v>
      </c>
    </row>
    <row r="229" spans="1:8" s="530" customFormat="1" ht="15" customHeight="1" x14ac:dyDescent="0.2">
      <c r="A229" s="531">
        <v>204</v>
      </c>
      <c r="B229" s="532" t="s">
        <v>402</v>
      </c>
      <c r="C229" s="526" t="s">
        <v>1381</v>
      </c>
      <c r="D229" s="533" t="s">
        <v>1695</v>
      </c>
      <c r="E229" s="537">
        <v>44733</v>
      </c>
      <c r="F229" s="536" t="s">
        <v>1696</v>
      </c>
      <c r="G229" s="535">
        <v>0</v>
      </c>
      <c r="H229" s="579" t="s">
        <v>845</v>
      </c>
    </row>
    <row r="230" spans="1:8" s="530" customFormat="1" ht="24" customHeight="1" x14ac:dyDescent="0.2">
      <c r="A230" s="524">
        <v>205</v>
      </c>
      <c r="B230" s="525" t="s">
        <v>402</v>
      </c>
      <c r="C230" s="526" t="s">
        <v>1381</v>
      </c>
      <c r="D230" s="538" t="s">
        <v>1697</v>
      </c>
      <c r="E230" s="527">
        <v>44733</v>
      </c>
      <c r="F230" s="539" t="s">
        <v>1698</v>
      </c>
      <c r="G230" s="540">
        <v>67529.13</v>
      </c>
      <c r="H230" s="580" t="s">
        <v>850</v>
      </c>
    </row>
    <row r="231" spans="1:8" s="530" customFormat="1" ht="15" customHeight="1" x14ac:dyDescent="0.2">
      <c r="A231" s="531">
        <v>206</v>
      </c>
      <c r="B231" s="532" t="s">
        <v>402</v>
      </c>
      <c r="C231" s="541" t="s">
        <v>1381</v>
      </c>
      <c r="D231" s="533" t="s">
        <v>868</v>
      </c>
      <c r="E231" s="537">
        <v>44733</v>
      </c>
      <c r="F231" s="536" t="s">
        <v>1699</v>
      </c>
      <c r="G231" s="535">
        <v>0</v>
      </c>
      <c r="H231" s="579" t="s">
        <v>813</v>
      </c>
    </row>
    <row r="232" spans="1:8" s="530" customFormat="1" ht="15" customHeight="1" x14ac:dyDescent="0.2">
      <c r="A232" s="524">
        <v>207</v>
      </c>
      <c r="B232" s="525" t="s">
        <v>402</v>
      </c>
      <c r="C232" s="526" t="s">
        <v>1381</v>
      </c>
      <c r="D232" s="538" t="s">
        <v>1700</v>
      </c>
      <c r="E232" s="527">
        <v>44733</v>
      </c>
      <c r="F232" s="539" t="s">
        <v>1701</v>
      </c>
      <c r="G232" s="540">
        <v>0</v>
      </c>
      <c r="H232" s="580" t="s">
        <v>813</v>
      </c>
    </row>
    <row r="233" spans="1:8" s="530" customFormat="1" ht="15" customHeight="1" x14ac:dyDescent="0.2">
      <c r="A233" s="531">
        <v>208</v>
      </c>
      <c r="B233" s="532" t="s">
        <v>402</v>
      </c>
      <c r="C233" s="541" t="s">
        <v>1381</v>
      </c>
      <c r="D233" s="533" t="s">
        <v>370</v>
      </c>
      <c r="E233" s="537">
        <v>44719</v>
      </c>
      <c r="F233" s="536" t="s">
        <v>1702</v>
      </c>
      <c r="G233" s="535">
        <v>3012.26</v>
      </c>
      <c r="H233" s="579" t="s">
        <v>844</v>
      </c>
    </row>
    <row r="234" spans="1:8" s="530" customFormat="1" ht="15" customHeight="1" x14ac:dyDescent="0.2">
      <c r="A234" s="524">
        <v>209</v>
      </c>
      <c r="B234" s="525" t="s">
        <v>402</v>
      </c>
      <c r="C234" s="541" t="s">
        <v>1381</v>
      </c>
      <c r="D234" s="538" t="s">
        <v>617</v>
      </c>
      <c r="E234" s="527">
        <v>44719</v>
      </c>
      <c r="F234" s="539" t="s">
        <v>1703</v>
      </c>
      <c r="G234" s="540">
        <v>54.18</v>
      </c>
      <c r="H234" s="580" t="s">
        <v>811</v>
      </c>
    </row>
    <row r="235" spans="1:8" s="530" customFormat="1" ht="15" customHeight="1" x14ac:dyDescent="0.2">
      <c r="A235" s="531">
        <v>210</v>
      </c>
      <c r="B235" s="532" t="s">
        <v>402</v>
      </c>
      <c r="C235" s="541" t="s">
        <v>1381</v>
      </c>
      <c r="D235" s="443" t="s">
        <v>1704</v>
      </c>
      <c r="E235" s="537">
        <v>44733</v>
      </c>
      <c r="F235" s="536" t="s">
        <v>1705</v>
      </c>
      <c r="G235" s="535">
        <v>0</v>
      </c>
      <c r="H235" s="582" t="s">
        <v>812</v>
      </c>
    </row>
    <row r="236" spans="1:8" s="530" customFormat="1" ht="15" customHeight="1" x14ac:dyDescent="0.2">
      <c r="A236" s="531">
        <v>211</v>
      </c>
      <c r="B236" s="532" t="s">
        <v>402</v>
      </c>
      <c r="C236" s="541" t="s">
        <v>1381</v>
      </c>
      <c r="D236" s="513" t="s">
        <v>1592</v>
      </c>
      <c r="E236" s="537">
        <v>44740</v>
      </c>
      <c r="F236" s="536" t="s">
        <v>1706</v>
      </c>
      <c r="G236" s="535">
        <v>0</v>
      </c>
      <c r="H236" s="582" t="s">
        <v>814</v>
      </c>
    </row>
    <row r="237" spans="1:8" s="530" customFormat="1" ht="15" customHeight="1" x14ac:dyDescent="0.2">
      <c r="A237" s="531">
        <v>212</v>
      </c>
      <c r="B237" s="532" t="s">
        <v>402</v>
      </c>
      <c r="C237" s="541" t="s">
        <v>1381</v>
      </c>
      <c r="D237" s="533" t="s">
        <v>1707</v>
      </c>
      <c r="E237" s="537">
        <v>44740</v>
      </c>
      <c r="F237" s="536" t="s">
        <v>1708</v>
      </c>
      <c r="G237" s="535">
        <v>450</v>
      </c>
      <c r="H237" s="579" t="s">
        <v>812</v>
      </c>
    </row>
    <row r="238" spans="1:8" s="530" customFormat="1" ht="15" customHeight="1" x14ac:dyDescent="0.2">
      <c r="A238" s="531">
        <v>213</v>
      </c>
      <c r="B238" s="532" t="s">
        <v>402</v>
      </c>
      <c r="C238" s="541" t="s">
        <v>1381</v>
      </c>
      <c r="D238" s="513" t="s">
        <v>1709</v>
      </c>
      <c r="E238" s="537">
        <v>44740</v>
      </c>
      <c r="F238" s="536" t="s">
        <v>1710</v>
      </c>
      <c r="G238" s="535">
        <v>0</v>
      </c>
      <c r="H238" s="579" t="s">
        <v>814</v>
      </c>
    </row>
    <row r="239" spans="1:8" s="530" customFormat="1" ht="15" customHeight="1" x14ac:dyDescent="0.2">
      <c r="A239" s="531">
        <v>214</v>
      </c>
      <c r="B239" s="532" t="s">
        <v>402</v>
      </c>
      <c r="C239" s="541" t="s">
        <v>1381</v>
      </c>
      <c r="D239" s="443" t="s">
        <v>867</v>
      </c>
      <c r="E239" s="537">
        <v>44740</v>
      </c>
      <c r="F239" s="536" t="s">
        <v>1711</v>
      </c>
      <c r="G239" s="535">
        <v>0</v>
      </c>
      <c r="H239" s="579" t="s">
        <v>812</v>
      </c>
    </row>
    <row r="240" spans="1:8" s="530" customFormat="1" ht="15" customHeight="1" x14ac:dyDescent="0.2">
      <c r="A240" s="524">
        <v>215</v>
      </c>
      <c r="B240" s="525" t="s">
        <v>402</v>
      </c>
      <c r="C240" s="541" t="s">
        <v>1381</v>
      </c>
      <c r="D240" s="558" t="s">
        <v>690</v>
      </c>
      <c r="E240" s="527">
        <v>44740</v>
      </c>
      <c r="F240" s="539" t="s">
        <v>1712</v>
      </c>
      <c r="G240" s="540">
        <v>0</v>
      </c>
      <c r="H240" s="579" t="s">
        <v>813</v>
      </c>
    </row>
    <row r="241" spans="1:8" s="530" customFormat="1" ht="24" customHeight="1" x14ac:dyDescent="0.2">
      <c r="A241" s="531">
        <v>216</v>
      </c>
      <c r="B241" s="532" t="s">
        <v>402</v>
      </c>
      <c r="C241" s="541" t="s">
        <v>1381</v>
      </c>
      <c r="D241" s="443" t="s">
        <v>879</v>
      </c>
      <c r="E241" s="537">
        <v>44803</v>
      </c>
      <c r="F241" s="536" t="s">
        <v>1713</v>
      </c>
      <c r="G241" s="535">
        <v>0</v>
      </c>
      <c r="H241" s="579" t="s">
        <v>844</v>
      </c>
    </row>
    <row r="242" spans="1:8" s="530" customFormat="1" ht="15" customHeight="1" x14ac:dyDescent="0.2">
      <c r="A242" s="531">
        <v>217</v>
      </c>
      <c r="B242" s="532" t="s">
        <v>402</v>
      </c>
      <c r="C242" s="541" t="s">
        <v>1381</v>
      </c>
      <c r="D242" s="533" t="s">
        <v>692</v>
      </c>
      <c r="E242" s="537">
        <v>44740</v>
      </c>
      <c r="F242" s="536" t="s">
        <v>1714</v>
      </c>
      <c r="G242" s="535">
        <v>0</v>
      </c>
      <c r="H242" s="579" t="s">
        <v>845</v>
      </c>
    </row>
    <row r="243" spans="1:8" s="530" customFormat="1" ht="15" customHeight="1" x14ac:dyDescent="0.2">
      <c r="A243" s="531">
        <v>218</v>
      </c>
      <c r="B243" s="532" t="s">
        <v>402</v>
      </c>
      <c r="C243" s="541" t="s">
        <v>1381</v>
      </c>
      <c r="D243" s="443" t="s">
        <v>848</v>
      </c>
      <c r="E243" s="537">
        <v>44740</v>
      </c>
      <c r="F243" s="536" t="s">
        <v>1715</v>
      </c>
      <c r="G243" s="535">
        <v>0</v>
      </c>
      <c r="H243" s="579" t="s">
        <v>845</v>
      </c>
    </row>
    <row r="244" spans="1:8" s="530" customFormat="1" ht="15" customHeight="1" x14ac:dyDescent="0.2">
      <c r="A244" s="531">
        <v>219</v>
      </c>
      <c r="B244" s="532" t="s">
        <v>402</v>
      </c>
      <c r="C244" s="541" t="s">
        <v>1381</v>
      </c>
      <c r="D244" s="443" t="s">
        <v>853</v>
      </c>
      <c r="E244" s="537">
        <v>44740</v>
      </c>
      <c r="F244" s="536" t="s">
        <v>1716</v>
      </c>
      <c r="G244" s="535">
        <v>0</v>
      </c>
      <c r="H244" s="579" t="s">
        <v>863</v>
      </c>
    </row>
    <row r="245" spans="1:8" s="530" customFormat="1" ht="15" customHeight="1" x14ac:dyDescent="0.2">
      <c r="A245" s="531">
        <v>220</v>
      </c>
      <c r="B245" s="532" t="s">
        <v>402</v>
      </c>
      <c r="C245" s="541" t="s">
        <v>1381</v>
      </c>
      <c r="D245" s="533" t="s">
        <v>871</v>
      </c>
      <c r="E245" s="537">
        <v>44754</v>
      </c>
      <c r="F245" s="536" t="s">
        <v>1717</v>
      </c>
      <c r="G245" s="535">
        <v>0</v>
      </c>
      <c r="H245" s="579" t="s">
        <v>811</v>
      </c>
    </row>
    <row r="246" spans="1:8" s="530" customFormat="1" ht="15" customHeight="1" x14ac:dyDescent="0.2">
      <c r="A246" s="531">
        <v>221</v>
      </c>
      <c r="B246" s="532" t="s">
        <v>402</v>
      </c>
      <c r="C246" s="541" t="s">
        <v>1381</v>
      </c>
      <c r="D246" s="533" t="s">
        <v>849</v>
      </c>
      <c r="E246" s="537">
        <v>44754</v>
      </c>
      <c r="F246" s="536" t="s">
        <v>1718</v>
      </c>
      <c r="G246" s="535">
        <v>190.87</v>
      </c>
      <c r="H246" s="579" t="s">
        <v>811</v>
      </c>
    </row>
    <row r="247" spans="1:8" s="530" customFormat="1" ht="15" customHeight="1" x14ac:dyDescent="0.2">
      <c r="A247" s="531">
        <v>222</v>
      </c>
      <c r="B247" s="532" t="s">
        <v>402</v>
      </c>
      <c r="C247" s="541" t="s">
        <v>1381</v>
      </c>
      <c r="D247" s="513" t="s">
        <v>689</v>
      </c>
      <c r="E247" s="537">
        <v>44754</v>
      </c>
      <c r="F247" s="536" t="s">
        <v>1719</v>
      </c>
      <c r="G247" s="535">
        <v>0</v>
      </c>
      <c r="H247" s="579" t="s">
        <v>811</v>
      </c>
    </row>
    <row r="248" spans="1:8" s="530" customFormat="1" ht="24" customHeight="1" x14ac:dyDescent="0.2">
      <c r="A248" s="531">
        <v>223</v>
      </c>
      <c r="B248" s="532" t="s">
        <v>402</v>
      </c>
      <c r="C248" s="541" t="s">
        <v>1381</v>
      </c>
      <c r="D248" s="443" t="s">
        <v>865</v>
      </c>
      <c r="E248" s="537">
        <v>44803</v>
      </c>
      <c r="F248" s="536" t="s">
        <v>1720</v>
      </c>
      <c r="G248" s="535">
        <v>0</v>
      </c>
      <c r="H248" s="579" t="s">
        <v>846</v>
      </c>
    </row>
    <row r="249" spans="1:8" s="530" customFormat="1" ht="15" customHeight="1" x14ac:dyDescent="0.2">
      <c r="A249" s="531">
        <v>224</v>
      </c>
      <c r="B249" s="532" t="s">
        <v>402</v>
      </c>
      <c r="C249" s="541" t="s">
        <v>1381</v>
      </c>
      <c r="D249" s="443" t="s">
        <v>1721</v>
      </c>
      <c r="E249" s="537">
        <v>44803</v>
      </c>
      <c r="F249" s="536" t="s">
        <v>1722</v>
      </c>
      <c r="G249" s="535">
        <v>200</v>
      </c>
      <c r="H249" s="579" t="s">
        <v>874</v>
      </c>
    </row>
    <row r="250" spans="1:8" s="530" customFormat="1" ht="15" customHeight="1" x14ac:dyDescent="0.2">
      <c r="A250" s="531">
        <v>225</v>
      </c>
      <c r="B250" s="532" t="s">
        <v>402</v>
      </c>
      <c r="C250" s="541" t="s">
        <v>1381</v>
      </c>
      <c r="D250" s="443" t="s">
        <v>666</v>
      </c>
      <c r="E250" s="537">
        <v>44740</v>
      </c>
      <c r="F250" s="536" t="s">
        <v>1723</v>
      </c>
      <c r="G250" s="535">
        <v>0</v>
      </c>
      <c r="H250" s="579" t="s">
        <v>845</v>
      </c>
    </row>
    <row r="251" spans="1:8" s="530" customFormat="1" ht="15" customHeight="1" x14ac:dyDescent="0.2">
      <c r="A251" s="531">
        <v>226</v>
      </c>
      <c r="B251" s="532" t="s">
        <v>402</v>
      </c>
      <c r="C251" s="541" t="s">
        <v>1381</v>
      </c>
      <c r="D251" s="443" t="s">
        <v>893</v>
      </c>
      <c r="E251" s="537">
        <v>44754</v>
      </c>
      <c r="F251" s="536" t="s">
        <v>1724</v>
      </c>
      <c r="G251" s="535">
        <v>0</v>
      </c>
      <c r="H251" s="579" t="s">
        <v>811</v>
      </c>
    </row>
    <row r="252" spans="1:8" s="530" customFormat="1" ht="15" customHeight="1" x14ac:dyDescent="0.2">
      <c r="A252" s="531">
        <v>227</v>
      </c>
      <c r="B252" s="532" t="s">
        <v>402</v>
      </c>
      <c r="C252" s="541" t="s">
        <v>1381</v>
      </c>
      <c r="D252" s="533" t="s">
        <v>876</v>
      </c>
      <c r="E252" s="537">
        <v>44782</v>
      </c>
      <c r="F252" s="536" t="s">
        <v>1725</v>
      </c>
      <c r="G252" s="535">
        <v>0</v>
      </c>
      <c r="H252" s="579" t="s">
        <v>846</v>
      </c>
    </row>
    <row r="253" spans="1:8" s="530" customFormat="1" ht="15" customHeight="1" x14ac:dyDescent="0.2">
      <c r="A253" s="531">
        <v>228</v>
      </c>
      <c r="B253" s="532" t="s">
        <v>402</v>
      </c>
      <c r="C253" s="541" t="s">
        <v>1381</v>
      </c>
      <c r="D253" s="533" t="s">
        <v>1726</v>
      </c>
      <c r="E253" s="537">
        <v>44803</v>
      </c>
      <c r="F253" s="536" t="s">
        <v>1727</v>
      </c>
      <c r="G253" s="535">
        <v>0</v>
      </c>
      <c r="H253" s="579" t="s">
        <v>811</v>
      </c>
    </row>
    <row r="254" spans="1:8" s="530" customFormat="1" ht="15" customHeight="1" x14ac:dyDescent="0.2">
      <c r="A254" s="531">
        <v>229</v>
      </c>
      <c r="B254" s="532" t="s">
        <v>402</v>
      </c>
      <c r="C254" s="541" t="s">
        <v>1381</v>
      </c>
      <c r="D254" s="533" t="s">
        <v>433</v>
      </c>
      <c r="E254" s="537">
        <v>44740</v>
      </c>
      <c r="F254" s="536" t="s">
        <v>1728</v>
      </c>
      <c r="G254" s="535">
        <v>0</v>
      </c>
      <c r="H254" s="579" t="s">
        <v>845</v>
      </c>
    </row>
    <row r="255" spans="1:8" s="530" customFormat="1" ht="15" customHeight="1" x14ac:dyDescent="0.2">
      <c r="A255" s="531">
        <v>230</v>
      </c>
      <c r="B255" s="532" t="s">
        <v>402</v>
      </c>
      <c r="C255" s="541" t="s">
        <v>1381</v>
      </c>
      <c r="D255" s="533" t="s">
        <v>689</v>
      </c>
      <c r="E255" s="537">
        <v>44754</v>
      </c>
      <c r="F255" s="536" t="s">
        <v>1729</v>
      </c>
      <c r="G255" s="535">
        <v>0</v>
      </c>
      <c r="H255" s="579" t="s">
        <v>811</v>
      </c>
    </row>
    <row r="256" spans="1:8" s="530" customFormat="1" ht="15" customHeight="1" x14ac:dyDescent="0.2">
      <c r="A256" s="531">
        <v>231</v>
      </c>
      <c r="B256" s="532" t="s">
        <v>402</v>
      </c>
      <c r="C256" s="541" t="s">
        <v>1381</v>
      </c>
      <c r="D256" s="443" t="s">
        <v>1730</v>
      </c>
      <c r="E256" s="537">
        <v>44803</v>
      </c>
      <c r="F256" s="536" t="s">
        <v>1731</v>
      </c>
      <c r="G256" s="535">
        <v>0</v>
      </c>
      <c r="H256" s="579" t="s">
        <v>811</v>
      </c>
    </row>
    <row r="257" spans="1:8" s="530" customFormat="1" ht="15" customHeight="1" x14ac:dyDescent="0.2">
      <c r="A257" s="531">
        <v>232</v>
      </c>
      <c r="B257" s="532" t="s">
        <v>402</v>
      </c>
      <c r="C257" s="541" t="s">
        <v>1381</v>
      </c>
      <c r="D257" s="443" t="s">
        <v>870</v>
      </c>
      <c r="E257" s="537">
        <v>44740</v>
      </c>
      <c r="F257" s="536" t="s">
        <v>1732</v>
      </c>
      <c r="G257" s="535">
        <v>0</v>
      </c>
      <c r="H257" s="579" t="s">
        <v>844</v>
      </c>
    </row>
    <row r="258" spans="1:8" s="530" customFormat="1" ht="15" customHeight="1" x14ac:dyDescent="0.2">
      <c r="A258" s="531">
        <v>233</v>
      </c>
      <c r="B258" s="532" t="s">
        <v>402</v>
      </c>
      <c r="C258" s="541" t="s">
        <v>1381</v>
      </c>
      <c r="D258" s="533" t="s">
        <v>141</v>
      </c>
      <c r="E258" s="537">
        <v>44740</v>
      </c>
      <c r="F258" s="536" t="s">
        <v>1733</v>
      </c>
      <c r="G258" s="535">
        <v>644.42999999999995</v>
      </c>
      <c r="H258" s="579" t="s">
        <v>811</v>
      </c>
    </row>
    <row r="259" spans="1:8" s="530" customFormat="1" ht="15" customHeight="1" x14ac:dyDescent="0.2">
      <c r="A259" s="524">
        <v>234</v>
      </c>
      <c r="B259" s="525" t="s">
        <v>402</v>
      </c>
      <c r="C259" s="541" t="s">
        <v>1381</v>
      </c>
      <c r="D259" s="558" t="s">
        <v>612</v>
      </c>
      <c r="E259" s="527">
        <v>44754</v>
      </c>
      <c r="F259" s="539" t="s">
        <v>1734</v>
      </c>
      <c r="G259" s="540">
        <v>0</v>
      </c>
      <c r="H259" s="580" t="s">
        <v>847</v>
      </c>
    </row>
    <row r="260" spans="1:8" s="530" customFormat="1" ht="15" customHeight="1" x14ac:dyDescent="0.2">
      <c r="A260" s="524">
        <v>235</v>
      </c>
      <c r="B260" s="525" t="s">
        <v>402</v>
      </c>
      <c r="C260" s="541" t="s">
        <v>1381</v>
      </c>
      <c r="D260" s="558" t="s">
        <v>1735</v>
      </c>
      <c r="E260" s="527">
        <v>44754</v>
      </c>
      <c r="F260" s="539" t="s">
        <v>1736</v>
      </c>
      <c r="G260" s="540">
        <v>0</v>
      </c>
      <c r="H260" s="579" t="s">
        <v>812</v>
      </c>
    </row>
    <row r="261" spans="1:8" s="530" customFormat="1" ht="15" customHeight="1" x14ac:dyDescent="0.2">
      <c r="A261" s="531">
        <v>236</v>
      </c>
      <c r="B261" s="532" t="s">
        <v>402</v>
      </c>
      <c r="C261" s="541" t="s">
        <v>1381</v>
      </c>
      <c r="D261" s="443" t="s">
        <v>687</v>
      </c>
      <c r="E261" s="537">
        <v>44754</v>
      </c>
      <c r="F261" s="536" t="s">
        <v>1737</v>
      </c>
      <c r="G261" s="535">
        <v>2092.4899999999998</v>
      </c>
      <c r="H261" s="579" t="s">
        <v>844</v>
      </c>
    </row>
    <row r="262" spans="1:8" s="530" customFormat="1" ht="15" customHeight="1" thickBot="1" x14ac:dyDescent="0.25">
      <c r="A262" s="542">
        <v>237</v>
      </c>
      <c r="B262" s="543" t="s">
        <v>402</v>
      </c>
      <c r="C262" s="544" t="s">
        <v>1381</v>
      </c>
      <c r="D262" s="556" t="s">
        <v>1738</v>
      </c>
      <c r="E262" s="545">
        <v>44803</v>
      </c>
      <c r="F262" s="546" t="s">
        <v>1739</v>
      </c>
      <c r="G262" s="547">
        <v>0</v>
      </c>
      <c r="H262" s="581" t="s">
        <v>814</v>
      </c>
    </row>
    <row r="263" spans="1:8" s="530" customFormat="1" ht="15" customHeight="1" x14ac:dyDescent="0.2">
      <c r="A263" s="415"/>
      <c r="B263" s="415"/>
      <c r="C263" s="415"/>
      <c r="D263" s="415"/>
      <c r="E263" s="415"/>
      <c r="F263" s="415"/>
      <c r="G263" s="415"/>
      <c r="H263" s="520" t="s">
        <v>615</v>
      </c>
    </row>
    <row r="264" spans="1:8" s="530" customFormat="1" ht="15" customHeight="1" x14ac:dyDescent="0.2">
      <c r="A264" s="415"/>
      <c r="B264" s="415"/>
      <c r="C264" s="1621" t="s">
        <v>90</v>
      </c>
      <c r="D264" s="1621"/>
      <c r="E264" s="1621"/>
      <c r="F264" s="1621"/>
      <c r="G264" s="1621"/>
      <c r="H264" s="1621"/>
    </row>
    <row r="265" spans="1:8" s="530" customFormat="1" ht="15" customHeight="1" x14ac:dyDescent="0.2">
      <c r="A265" s="415"/>
      <c r="B265" s="415"/>
      <c r="C265" s="1622" t="s">
        <v>1380</v>
      </c>
      <c r="D265" s="1622"/>
      <c r="E265" s="1622"/>
      <c r="F265" s="1622"/>
      <c r="G265" s="1622"/>
      <c r="H265" s="1622"/>
    </row>
    <row r="266" spans="1:8" s="530" customFormat="1" ht="15" customHeight="1" thickBot="1" x14ac:dyDescent="0.25">
      <c r="A266" s="415"/>
      <c r="B266" s="415"/>
      <c r="C266" s="415"/>
      <c r="D266" s="415"/>
      <c r="E266" s="415"/>
      <c r="F266" s="415"/>
      <c r="G266" s="415"/>
      <c r="H266" s="521"/>
    </row>
    <row r="267" spans="1:8" s="530" customFormat="1" ht="34.5" customHeight="1" thickBot="1" x14ac:dyDescent="0.25">
      <c r="A267" s="1618" t="s">
        <v>6</v>
      </c>
      <c r="B267" s="1619"/>
      <c r="C267" s="1620"/>
      <c r="D267" s="522" t="s">
        <v>7</v>
      </c>
      <c r="E267" s="522" t="s">
        <v>610</v>
      </c>
      <c r="F267" s="522" t="s">
        <v>138</v>
      </c>
      <c r="G267" s="522" t="s">
        <v>140</v>
      </c>
      <c r="H267" s="551" t="s">
        <v>139</v>
      </c>
    </row>
    <row r="268" spans="1:8" s="530" customFormat="1" ht="15" customHeight="1" x14ac:dyDescent="0.2">
      <c r="A268" s="531">
        <v>238</v>
      </c>
      <c r="B268" s="532" t="s">
        <v>402</v>
      </c>
      <c r="C268" s="541" t="s">
        <v>1381</v>
      </c>
      <c r="D268" s="443" t="s">
        <v>1740</v>
      </c>
      <c r="E268" s="537">
        <v>44768</v>
      </c>
      <c r="F268" s="536" t="s">
        <v>1741</v>
      </c>
      <c r="G268" s="535">
        <v>0</v>
      </c>
      <c r="H268" s="579" t="s">
        <v>811</v>
      </c>
    </row>
    <row r="269" spans="1:8" s="530" customFormat="1" ht="15" customHeight="1" x14ac:dyDescent="0.2">
      <c r="A269" s="531">
        <v>239</v>
      </c>
      <c r="B269" s="532" t="s">
        <v>402</v>
      </c>
      <c r="C269" s="541" t="s">
        <v>1381</v>
      </c>
      <c r="D269" s="513" t="s">
        <v>692</v>
      </c>
      <c r="E269" s="537">
        <v>44754</v>
      </c>
      <c r="F269" s="536" t="s">
        <v>1742</v>
      </c>
      <c r="G269" s="535">
        <v>0</v>
      </c>
      <c r="H269" s="579" t="s">
        <v>845</v>
      </c>
    </row>
    <row r="270" spans="1:8" s="530" customFormat="1" ht="15" customHeight="1" x14ac:dyDescent="0.2">
      <c r="A270" s="531">
        <v>240</v>
      </c>
      <c r="B270" s="532" t="s">
        <v>402</v>
      </c>
      <c r="C270" s="541" t="s">
        <v>1381</v>
      </c>
      <c r="D270" s="533" t="s">
        <v>848</v>
      </c>
      <c r="E270" s="537">
        <v>44754</v>
      </c>
      <c r="F270" s="536" t="s">
        <v>1743</v>
      </c>
      <c r="G270" s="535">
        <v>0</v>
      </c>
      <c r="H270" s="579" t="s">
        <v>845</v>
      </c>
    </row>
    <row r="271" spans="1:8" s="530" customFormat="1" ht="15" customHeight="1" x14ac:dyDescent="0.2">
      <c r="A271" s="531">
        <v>241</v>
      </c>
      <c r="B271" s="532" t="s">
        <v>402</v>
      </c>
      <c r="C271" s="541" t="s">
        <v>1381</v>
      </c>
      <c r="D271" s="533" t="s">
        <v>141</v>
      </c>
      <c r="E271" s="537">
        <v>44768</v>
      </c>
      <c r="F271" s="536" t="s">
        <v>1744</v>
      </c>
      <c r="G271" s="535">
        <v>79743.839999999997</v>
      </c>
      <c r="H271" s="579" t="s">
        <v>811</v>
      </c>
    </row>
    <row r="272" spans="1:8" s="530" customFormat="1" ht="24" customHeight="1" x14ac:dyDescent="0.2">
      <c r="A272" s="531">
        <v>242</v>
      </c>
      <c r="B272" s="532" t="s">
        <v>402</v>
      </c>
      <c r="C272" s="541" t="s">
        <v>1381</v>
      </c>
      <c r="D272" s="513" t="s">
        <v>1745</v>
      </c>
      <c r="E272" s="537">
        <v>44768</v>
      </c>
      <c r="F272" s="536" t="s">
        <v>1746</v>
      </c>
      <c r="G272" s="535">
        <v>44672.58</v>
      </c>
      <c r="H272" s="579" t="s">
        <v>845</v>
      </c>
    </row>
    <row r="273" spans="1:8" s="530" customFormat="1" ht="15" customHeight="1" x14ac:dyDescent="0.2">
      <c r="A273" s="531">
        <v>243</v>
      </c>
      <c r="B273" s="532" t="s">
        <v>402</v>
      </c>
      <c r="C273" s="541" t="s">
        <v>1381</v>
      </c>
      <c r="D273" s="533" t="s">
        <v>433</v>
      </c>
      <c r="E273" s="537">
        <v>44768</v>
      </c>
      <c r="F273" s="536" t="s">
        <v>1747</v>
      </c>
      <c r="G273" s="535">
        <v>0</v>
      </c>
      <c r="H273" s="579" t="s">
        <v>845</v>
      </c>
    </row>
    <row r="274" spans="1:8" s="530" customFormat="1" ht="15" customHeight="1" x14ac:dyDescent="0.2">
      <c r="A274" s="531">
        <v>244</v>
      </c>
      <c r="B274" s="532" t="s">
        <v>402</v>
      </c>
      <c r="C274" s="541" t="s">
        <v>1381</v>
      </c>
      <c r="D274" s="443" t="s">
        <v>861</v>
      </c>
      <c r="E274" s="537">
        <v>44768</v>
      </c>
      <c r="F274" s="536" t="s">
        <v>1748</v>
      </c>
      <c r="G274" s="535">
        <v>0</v>
      </c>
      <c r="H274" s="579" t="s">
        <v>811</v>
      </c>
    </row>
    <row r="275" spans="1:8" ht="15" customHeight="1" x14ac:dyDescent="0.2">
      <c r="A275" s="531">
        <v>245</v>
      </c>
      <c r="B275" s="532" t="s">
        <v>402</v>
      </c>
      <c r="C275" s="541" t="s">
        <v>1381</v>
      </c>
      <c r="D275" s="443" t="s">
        <v>871</v>
      </c>
      <c r="E275" s="537">
        <v>44803</v>
      </c>
      <c r="F275" s="536" t="s">
        <v>1749</v>
      </c>
      <c r="G275" s="535">
        <v>0</v>
      </c>
      <c r="H275" s="579" t="s">
        <v>811</v>
      </c>
    </row>
    <row r="276" spans="1:8" ht="15" customHeight="1" x14ac:dyDescent="0.2">
      <c r="A276" s="524">
        <v>246</v>
      </c>
      <c r="B276" s="525" t="s">
        <v>402</v>
      </c>
      <c r="C276" s="541" t="s">
        <v>1381</v>
      </c>
      <c r="D276" s="558" t="s">
        <v>370</v>
      </c>
      <c r="E276" s="527">
        <v>44768</v>
      </c>
      <c r="F276" s="539" t="s">
        <v>1750</v>
      </c>
      <c r="G276" s="540">
        <v>180</v>
      </c>
      <c r="H276" s="580" t="s">
        <v>844</v>
      </c>
    </row>
    <row r="277" spans="1:8" ht="15" customHeight="1" x14ac:dyDescent="0.2">
      <c r="A277" s="531">
        <v>247</v>
      </c>
      <c r="B277" s="532" t="s">
        <v>402</v>
      </c>
      <c r="C277" s="541" t="s">
        <v>1381</v>
      </c>
      <c r="D277" s="533" t="s">
        <v>848</v>
      </c>
      <c r="E277" s="537">
        <v>44768</v>
      </c>
      <c r="F277" s="536" t="s">
        <v>1751</v>
      </c>
      <c r="G277" s="535">
        <v>0</v>
      </c>
      <c r="H277" s="579" t="s">
        <v>845</v>
      </c>
    </row>
    <row r="278" spans="1:8" ht="15" customHeight="1" x14ac:dyDescent="0.2">
      <c r="A278" s="524">
        <v>248</v>
      </c>
      <c r="B278" s="525" t="s">
        <v>402</v>
      </c>
      <c r="C278" s="526" t="s">
        <v>1381</v>
      </c>
      <c r="D278" s="516" t="s">
        <v>1752</v>
      </c>
      <c r="E278" s="527">
        <v>44803</v>
      </c>
      <c r="F278" s="539" t="s">
        <v>1753</v>
      </c>
      <c r="G278" s="540">
        <v>68.239999999999995</v>
      </c>
      <c r="H278" s="580" t="s">
        <v>813</v>
      </c>
    </row>
    <row r="279" spans="1:8" ht="15" customHeight="1" x14ac:dyDescent="0.2">
      <c r="A279" s="531">
        <v>249</v>
      </c>
      <c r="B279" s="532" t="s">
        <v>402</v>
      </c>
      <c r="C279" s="526" t="s">
        <v>1381</v>
      </c>
      <c r="D279" s="533" t="s">
        <v>1754</v>
      </c>
      <c r="E279" s="537">
        <v>44803</v>
      </c>
      <c r="F279" s="536" t="s">
        <v>1755</v>
      </c>
      <c r="G279" s="535">
        <v>0</v>
      </c>
      <c r="H279" s="579" t="s">
        <v>811</v>
      </c>
    </row>
    <row r="280" spans="1:8" ht="15" customHeight="1" x14ac:dyDescent="0.2">
      <c r="A280" s="531">
        <v>250</v>
      </c>
      <c r="B280" s="532" t="s">
        <v>402</v>
      </c>
      <c r="C280" s="526" t="s">
        <v>1381</v>
      </c>
      <c r="D280" s="533" t="s">
        <v>689</v>
      </c>
      <c r="E280" s="537">
        <v>44782</v>
      </c>
      <c r="F280" s="536" t="s">
        <v>1756</v>
      </c>
      <c r="G280" s="535">
        <v>0</v>
      </c>
      <c r="H280" s="579" t="s">
        <v>811</v>
      </c>
    </row>
    <row r="281" spans="1:8" ht="15" customHeight="1" x14ac:dyDescent="0.2">
      <c r="A281" s="531">
        <v>251</v>
      </c>
      <c r="B281" s="532" t="s">
        <v>402</v>
      </c>
      <c r="C281" s="526" t="s">
        <v>1381</v>
      </c>
      <c r="D281" s="533" t="s">
        <v>1757</v>
      </c>
      <c r="E281" s="537">
        <v>44803</v>
      </c>
      <c r="F281" s="536" t="s">
        <v>1758</v>
      </c>
      <c r="G281" s="535">
        <v>2911.43</v>
      </c>
      <c r="H281" s="579" t="s">
        <v>845</v>
      </c>
    </row>
    <row r="282" spans="1:8" ht="15" customHeight="1" x14ac:dyDescent="0.2">
      <c r="A282" s="531">
        <v>252</v>
      </c>
      <c r="B282" s="532" t="s">
        <v>402</v>
      </c>
      <c r="C282" s="526" t="s">
        <v>1381</v>
      </c>
      <c r="D282" s="443" t="s">
        <v>1759</v>
      </c>
      <c r="E282" s="537">
        <v>44803</v>
      </c>
      <c r="F282" s="536" t="s">
        <v>1760</v>
      </c>
      <c r="G282" s="535">
        <v>0</v>
      </c>
      <c r="H282" s="579" t="s">
        <v>814</v>
      </c>
    </row>
    <row r="283" spans="1:8" ht="15" customHeight="1" x14ac:dyDescent="0.2">
      <c r="A283" s="531">
        <v>253</v>
      </c>
      <c r="B283" s="532" t="s">
        <v>402</v>
      </c>
      <c r="C283" s="526" t="s">
        <v>1381</v>
      </c>
      <c r="D283" s="513" t="s">
        <v>1761</v>
      </c>
      <c r="E283" s="537">
        <v>44782</v>
      </c>
      <c r="F283" s="536" t="s">
        <v>1762</v>
      </c>
      <c r="G283" s="535">
        <v>0</v>
      </c>
      <c r="H283" s="579" t="s">
        <v>811</v>
      </c>
    </row>
    <row r="284" spans="1:8" ht="15" customHeight="1" x14ac:dyDescent="0.2">
      <c r="A284" s="531">
        <v>254</v>
      </c>
      <c r="B284" s="532" t="s">
        <v>402</v>
      </c>
      <c r="C284" s="526" t="s">
        <v>1381</v>
      </c>
      <c r="D284" s="533" t="s">
        <v>1763</v>
      </c>
      <c r="E284" s="537">
        <v>44803</v>
      </c>
      <c r="F284" s="536" t="s">
        <v>1764</v>
      </c>
      <c r="G284" s="535">
        <v>0</v>
      </c>
      <c r="H284" s="579" t="s">
        <v>811</v>
      </c>
    </row>
    <row r="285" spans="1:8" ht="15" customHeight="1" x14ac:dyDescent="0.2">
      <c r="A285" s="531">
        <v>255</v>
      </c>
      <c r="B285" s="532" t="s">
        <v>402</v>
      </c>
      <c r="C285" s="526" t="s">
        <v>1381</v>
      </c>
      <c r="D285" s="443" t="s">
        <v>859</v>
      </c>
      <c r="E285" s="537">
        <v>44782</v>
      </c>
      <c r="F285" s="536" t="s">
        <v>1765</v>
      </c>
      <c r="G285" s="535">
        <v>0</v>
      </c>
      <c r="H285" s="579" t="s">
        <v>811</v>
      </c>
    </row>
    <row r="286" spans="1:8" ht="15" customHeight="1" x14ac:dyDescent="0.2">
      <c r="A286" s="531">
        <v>256</v>
      </c>
      <c r="B286" s="532" t="s">
        <v>402</v>
      </c>
      <c r="C286" s="526" t="s">
        <v>1381</v>
      </c>
      <c r="D286" s="533" t="s">
        <v>689</v>
      </c>
      <c r="E286" s="537">
        <v>44782</v>
      </c>
      <c r="F286" s="536" t="s">
        <v>1766</v>
      </c>
      <c r="G286" s="535">
        <v>0</v>
      </c>
      <c r="H286" s="579" t="s">
        <v>811</v>
      </c>
    </row>
    <row r="287" spans="1:8" ht="15" customHeight="1" x14ac:dyDescent="0.2">
      <c r="A287" s="531">
        <v>257</v>
      </c>
      <c r="B287" s="532" t="s">
        <v>402</v>
      </c>
      <c r="C287" s="526" t="s">
        <v>1381</v>
      </c>
      <c r="D287" s="533" t="s">
        <v>858</v>
      </c>
      <c r="E287" s="537">
        <v>44810</v>
      </c>
      <c r="F287" s="536" t="s">
        <v>1767</v>
      </c>
      <c r="G287" s="535">
        <v>49.48</v>
      </c>
      <c r="H287" s="579" t="s">
        <v>811</v>
      </c>
    </row>
    <row r="288" spans="1:8" ht="15" customHeight="1" x14ac:dyDescent="0.2">
      <c r="A288" s="531">
        <v>258</v>
      </c>
      <c r="B288" s="532" t="s">
        <v>402</v>
      </c>
      <c r="C288" s="526" t="s">
        <v>1381</v>
      </c>
      <c r="D288" s="443" t="s">
        <v>1768</v>
      </c>
      <c r="E288" s="537">
        <v>44782</v>
      </c>
      <c r="F288" s="536" t="s">
        <v>1769</v>
      </c>
      <c r="G288" s="535">
        <v>450</v>
      </c>
      <c r="H288" s="579" t="s">
        <v>846</v>
      </c>
    </row>
    <row r="289" spans="1:8" ht="15" customHeight="1" x14ac:dyDescent="0.2">
      <c r="A289" s="531">
        <v>259</v>
      </c>
      <c r="B289" s="532" t="s">
        <v>402</v>
      </c>
      <c r="C289" s="526" t="s">
        <v>1381</v>
      </c>
      <c r="D289" s="533" t="s">
        <v>1770</v>
      </c>
      <c r="E289" s="537">
        <v>44803</v>
      </c>
      <c r="F289" s="536" t="s">
        <v>1771</v>
      </c>
      <c r="G289" s="535">
        <v>0</v>
      </c>
      <c r="H289" s="579" t="s">
        <v>846</v>
      </c>
    </row>
    <row r="290" spans="1:8" ht="15" customHeight="1" x14ac:dyDescent="0.2">
      <c r="A290" s="531">
        <v>260</v>
      </c>
      <c r="B290" s="532" t="s">
        <v>402</v>
      </c>
      <c r="C290" s="526" t="s">
        <v>1381</v>
      </c>
      <c r="D290" s="443" t="s">
        <v>692</v>
      </c>
      <c r="E290" s="537">
        <v>44782</v>
      </c>
      <c r="F290" s="536" t="s">
        <v>1772</v>
      </c>
      <c r="G290" s="535">
        <v>0</v>
      </c>
      <c r="H290" s="579" t="s">
        <v>845</v>
      </c>
    </row>
    <row r="291" spans="1:8" ht="15" customHeight="1" x14ac:dyDescent="0.2">
      <c r="A291" s="531">
        <v>261</v>
      </c>
      <c r="B291" s="532" t="s">
        <v>402</v>
      </c>
      <c r="C291" s="526" t="s">
        <v>1381</v>
      </c>
      <c r="D291" s="443" t="s">
        <v>848</v>
      </c>
      <c r="E291" s="537">
        <v>44782</v>
      </c>
      <c r="F291" s="536" t="s">
        <v>1773</v>
      </c>
      <c r="G291" s="535">
        <v>0</v>
      </c>
      <c r="H291" s="579" t="s">
        <v>845</v>
      </c>
    </row>
    <row r="292" spans="1:8" ht="15" customHeight="1" x14ac:dyDescent="0.2">
      <c r="A292" s="531">
        <v>262</v>
      </c>
      <c r="B292" s="532" t="s">
        <v>402</v>
      </c>
      <c r="C292" s="526" t="s">
        <v>1381</v>
      </c>
      <c r="D292" s="533" t="s">
        <v>1774</v>
      </c>
      <c r="E292" s="537">
        <v>44782</v>
      </c>
      <c r="F292" s="536" t="s">
        <v>1775</v>
      </c>
      <c r="G292" s="535">
        <v>84600</v>
      </c>
      <c r="H292" s="579" t="s">
        <v>850</v>
      </c>
    </row>
    <row r="293" spans="1:8" ht="15" customHeight="1" x14ac:dyDescent="0.2">
      <c r="A293" s="531">
        <v>263</v>
      </c>
      <c r="B293" s="532" t="s">
        <v>402</v>
      </c>
      <c r="C293" s="526" t="s">
        <v>1381</v>
      </c>
      <c r="D293" s="443" t="s">
        <v>1776</v>
      </c>
      <c r="E293" s="537">
        <v>44803</v>
      </c>
      <c r="F293" s="536" t="s">
        <v>1777</v>
      </c>
      <c r="G293" s="535">
        <v>0</v>
      </c>
      <c r="H293" s="579" t="s">
        <v>812</v>
      </c>
    </row>
    <row r="294" spans="1:8" ht="15" customHeight="1" x14ac:dyDescent="0.2">
      <c r="A294" s="531">
        <v>264</v>
      </c>
      <c r="B294" s="532" t="s">
        <v>402</v>
      </c>
      <c r="C294" s="526" t="s">
        <v>1381</v>
      </c>
      <c r="D294" s="533" t="s">
        <v>1778</v>
      </c>
      <c r="E294" s="537">
        <v>44803</v>
      </c>
      <c r="F294" s="536" t="s">
        <v>1779</v>
      </c>
      <c r="G294" s="535">
        <v>2735.68</v>
      </c>
      <c r="H294" s="579" t="s">
        <v>812</v>
      </c>
    </row>
    <row r="295" spans="1:8" ht="15" customHeight="1" x14ac:dyDescent="0.2">
      <c r="A295" s="531">
        <v>265</v>
      </c>
      <c r="B295" s="532" t="s">
        <v>402</v>
      </c>
      <c r="C295" s="526" t="s">
        <v>1381</v>
      </c>
      <c r="D295" s="533" t="s">
        <v>858</v>
      </c>
      <c r="E295" s="537">
        <v>44796</v>
      </c>
      <c r="F295" s="536" t="s">
        <v>1780</v>
      </c>
      <c r="G295" s="535">
        <v>24272.5</v>
      </c>
      <c r="H295" s="579" t="s">
        <v>811</v>
      </c>
    </row>
    <row r="296" spans="1:8" ht="15" customHeight="1" x14ac:dyDescent="0.2">
      <c r="A296" s="531">
        <v>266</v>
      </c>
      <c r="B296" s="532" t="s">
        <v>402</v>
      </c>
      <c r="C296" s="526" t="s">
        <v>1381</v>
      </c>
      <c r="D296" s="533" t="s">
        <v>1781</v>
      </c>
      <c r="E296" s="537">
        <v>44803</v>
      </c>
      <c r="F296" s="536" t="s">
        <v>1782</v>
      </c>
      <c r="G296" s="535">
        <v>0</v>
      </c>
      <c r="H296" s="579" t="s">
        <v>863</v>
      </c>
    </row>
    <row r="297" spans="1:8" ht="15" customHeight="1" x14ac:dyDescent="0.2">
      <c r="A297" s="531">
        <v>267</v>
      </c>
      <c r="B297" s="532" t="s">
        <v>402</v>
      </c>
      <c r="C297" s="526" t="s">
        <v>1381</v>
      </c>
      <c r="D297" s="533" t="s">
        <v>853</v>
      </c>
      <c r="E297" s="537">
        <v>44782</v>
      </c>
      <c r="F297" s="536" t="s">
        <v>1783</v>
      </c>
      <c r="G297" s="535">
        <v>0</v>
      </c>
      <c r="H297" s="579" t="s">
        <v>863</v>
      </c>
    </row>
    <row r="298" spans="1:8" ht="15" customHeight="1" x14ac:dyDescent="0.2">
      <c r="A298" s="531">
        <v>268</v>
      </c>
      <c r="B298" s="532" t="s">
        <v>402</v>
      </c>
      <c r="C298" s="526" t="s">
        <v>1381</v>
      </c>
      <c r="D298" s="443" t="s">
        <v>882</v>
      </c>
      <c r="E298" s="537">
        <v>44824</v>
      </c>
      <c r="F298" s="536" t="s">
        <v>1784</v>
      </c>
      <c r="G298" s="535">
        <v>1000</v>
      </c>
      <c r="H298" s="579" t="s">
        <v>815</v>
      </c>
    </row>
    <row r="299" spans="1:8" ht="15" customHeight="1" x14ac:dyDescent="0.2">
      <c r="A299" s="531">
        <v>269</v>
      </c>
      <c r="B299" s="532" t="s">
        <v>402</v>
      </c>
      <c r="C299" s="526" t="s">
        <v>1381</v>
      </c>
      <c r="D299" s="533" t="s">
        <v>849</v>
      </c>
      <c r="E299" s="537">
        <v>44796</v>
      </c>
      <c r="F299" s="536" t="s">
        <v>1785</v>
      </c>
      <c r="G299" s="535">
        <v>1.36</v>
      </c>
      <c r="H299" s="579" t="s">
        <v>811</v>
      </c>
    </row>
    <row r="300" spans="1:8" ht="15" customHeight="1" x14ac:dyDescent="0.2">
      <c r="A300" s="531">
        <v>270</v>
      </c>
      <c r="B300" s="532" t="s">
        <v>402</v>
      </c>
      <c r="C300" s="526" t="s">
        <v>1381</v>
      </c>
      <c r="D300" s="533" t="s">
        <v>369</v>
      </c>
      <c r="E300" s="537">
        <v>44803</v>
      </c>
      <c r="F300" s="536" t="s">
        <v>1786</v>
      </c>
      <c r="G300" s="535">
        <v>117576</v>
      </c>
      <c r="H300" s="579" t="s">
        <v>812</v>
      </c>
    </row>
    <row r="301" spans="1:8" ht="15" customHeight="1" x14ac:dyDescent="0.2">
      <c r="A301" s="531">
        <v>271</v>
      </c>
      <c r="B301" s="532" t="s">
        <v>402</v>
      </c>
      <c r="C301" s="526" t="s">
        <v>1381</v>
      </c>
      <c r="D301" s="533" t="s">
        <v>1787</v>
      </c>
      <c r="E301" s="537">
        <v>44796</v>
      </c>
      <c r="F301" s="536" t="s">
        <v>1788</v>
      </c>
      <c r="G301" s="535">
        <v>2561.19</v>
      </c>
      <c r="H301" s="579" t="s">
        <v>814</v>
      </c>
    </row>
    <row r="302" spans="1:8" ht="15" customHeight="1" x14ac:dyDescent="0.2">
      <c r="A302" s="531">
        <v>272</v>
      </c>
      <c r="B302" s="532" t="s">
        <v>402</v>
      </c>
      <c r="C302" s="526" t="s">
        <v>1381</v>
      </c>
      <c r="D302" s="443" t="s">
        <v>1789</v>
      </c>
      <c r="E302" s="537">
        <v>44796</v>
      </c>
      <c r="F302" s="536" t="s">
        <v>1790</v>
      </c>
      <c r="G302" s="535">
        <v>0</v>
      </c>
      <c r="H302" s="579" t="s">
        <v>814</v>
      </c>
    </row>
    <row r="303" spans="1:8" ht="15" customHeight="1" x14ac:dyDescent="0.2">
      <c r="A303" s="531">
        <v>273</v>
      </c>
      <c r="B303" s="532" t="s">
        <v>402</v>
      </c>
      <c r="C303" s="526" t="s">
        <v>1381</v>
      </c>
      <c r="D303" s="533" t="s">
        <v>878</v>
      </c>
      <c r="E303" s="537">
        <v>44796</v>
      </c>
      <c r="F303" s="536" t="s">
        <v>1791</v>
      </c>
      <c r="G303" s="535">
        <v>0</v>
      </c>
      <c r="H303" s="579" t="s">
        <v>847</v>
      </c>
    </row>
    <row r="304" spans="1:8" ht="15" customHeight="1" x14ac:dyDescent="0.2">
      <c r="A304" s="531">
        <v>274</v>
      </c>
      <c r="B304" s="532" t="s">
        <v>402</v>
      </c>
      <c r="C304" s="526" t="s">
        <v>1381</v>
      </c>
      <c r="D304" s="443" t="s">
        <v>707</v>
      </c>
      <c r="E304" s="537">
        <v>44796</v>
      </c>
      <c r="F304" s="536" t="s">
        <v>1792</v>
      </c>
      <c r="G304" s="535">
        <v>1882.43</v>
      </c>
      <c r="H304" s="579" t="s">
        <v>863</v>
      </c>
    </row>
    <row r="305" spans="1:8" ht="15" customHeight="1" x14ac:dyDescent="0.2">
      <c r="A305" s="524">
        <v>275</v>
      </c>
      <c r="B305" s="525" t="s">
        <v>402</v>
      </c>
      <c r="C305" s="526" t="s">
        <v>1381</v>
      </c>
      <c r="D305" s="558" t="s">
        <v>692</v>
      </c>
      <c r="E305" s="527">
        <v>44796</v>
      </c>
      <c r="F305" s="539" t="s">
        <v>1793</v>
      </c>
      <c r="G305" s="540">
        <v>0</v>
      </c>
      <c r="H305" s="580" t="s">
        <v>845</v>
      </c>
    </row>
    <row r="306" spans="1:8" ht="15" customHeight="1" x14ac:dyDescent="0.2">
      <c r="A306" s="531">
        <v>276</v>
      </c>
      <c r="B306" s="532" t="s">
        <v>402</v>
      </c>
      <c r="C306" s="526" t="s">
        <v>1381</v>
      </c>
      <c r="D306" s="533" t="s">
        <v>848</v>
      </c>
      <c r="E306" s="537">
        <v>44796</v>
      </c>
      <c r="F306" s="536" t="s">
        <v>1794</v>
      </c>
      <c r="G306" s="535">
        <v>0</v>
      </c>
      <c r="H306" s="580" t="s">
        <v>845</v>
      </c>
    </row>
    <row r="307" spans="1:8" ht="15" customHeight="1" x14ac:dyDescent="0.2">
      <c r="A307" s="531">
        <v>277</v>
      </c>
      <c r="B307" s="532" t="s">
        <v>402</v>
      </c>
      <c r="C307" s="526" t="s">
        <v>1381</v>
      </c>
      <c r="D307" s="443" t="s">
        <v>887</v>
      </c>
      <c r="E307" s="537">
        <v>44803</v>
      </c>
      <c r="F307" s="536" t="s">
        <v>1795</v>
      </c>
      <c r="G307" s="535">
        <v>0</v>
      </c>
      <c r="H307" s="580" t="s">
        <v>813</v>
      </c>
    </row>
    <row r="308" spans="1:8" ht="15" customHeight="1" x14ac:dyDescent="0.2">
      <c r="A308" s="531">
        <v>278</v>
      </c>
      <c r="B308" s="532" t="s">
        <v>402</v>
      </c>
      <c r="C308" s="526" t="s">
        <v>1381</v>
      </c>
      <c r="D308" s="513" t="s">
        <v>1796</v>
      </c>
      <c r="E308" s="537">
        <v>44796</v>
      </c>
      <c r="F308" s="536" t="s">
        <v>1797</v>
      </c>
      <c r="G308" s="535">
        <v>0</v>
      </c>
      <c r="H308" s="580" t="s">
        <v>815</v>
      </c>
    </row>
    <row r="309" spans="1:8" ht="15" customHeight="1" x14ac:dyDescent="0.2">
      <c r="A309" s="531">
        <v>279</v>
      </c>
      <c r="B309" s="532" t="s">
        <v>402</v>
      </c>
      <c r="C309" s="526" t="s">
        <v>1381</v>
      </c>
      <c r="D309" s="533" t="s">
        <v>1798</v>
      </c>
      <c r="E309" s="537">
        <v>44803</v>
      </c>
      <c r="F309" s="536" t="s">
        <v>1799</v>
      </c>
      <c r="G309" s="535">
        <v>0</v>
      </c>
      <c r="H309" s="579" t="s">
        <v>812</v>
      </c>
    </row>
    <row r="310" spans="1:8" ht="15" customHeight="1" x14ac:dyDescent="0.2">
      <c r="A310" s="531">
        <v>280</v>
      </c>
      <c r="B310" s="532" t="s">
        <v>402</v>
      </c>
      <c r="C310" s="526" t="s">
        <v>1381</v>
      </c>
      <c r="D310" s="443" t="s">
        <v>861</v>
      </c>
      <c r="E310" s="537">
        <v>44810</v>
      </c>
      <c r="F310" s="536" t="s">
        <v>1800</v>
      </c>
      <c r="G310" s="535">
        <v>0</v>
      </c>
      <c r="H310" s="579" t="s">
        <v>811</v>
      </c>
    </row>
    <row r="311" spans="1:8" ht="15" customHeight="1" x14ac:dyDescent="0.2">
      <c r="A311" s="531">
        <v>281</v>
      </c>
      <c r="B311" s="532" t="s">
        <v>402</v>
      </c>
      <c r="C311" s="526" t="s">
        <v>1381</v>
      </c>
      <c r="D311" s="513" t="s">
        <v>689</v>
      </c>
      <c r="E311" s="537">
        <v>44831</v>
      </c>
      <c r="F311" s="536" t="s">
        <v>1801</v>
      </c>
      <c r="G311" s="535">
        <v>0</v>
      </c>
      <c r="H311" s="579" t="s">
        <v>811</v>
      </c>
    </row>
    <row r="312" spans="1:8" ht="15" customHeight="1" x14ac:dyDescent="0.2">
      <c r="A312" s="531">
        <v>282</v>
      </c>
      <c r="B312" s="532" t="s">
        <v>402</v>
      </c>
      <c r="C312" s="526" t="s">
        <v>1381</v>
      </c>
      <c r="D312" s="533" t="s">
        <v>880</v>
      </c>
      <c r="E312" s="537">
        <v>44810</v>
      </c>
      <c r="F312" s="536" t="s">
        <v>1802</v>
      </c>
      <c r="G312" s="535">
        <v>-2633.18</v>
      </c>
      <c r="H312" s="579" t="s">
        <v>811</v>
      </c>
    </row>
    <row r="313" spans="1:8" ht="15" customHeight="1" x14ac:dyDescent="0.2">
      <c r="A313" s="531">
        <v>283</v>
      </c>
      <c r="B313" s="532" t="s">
        <v>402</v>
      </c>
      <c r="C313" s="526" t="s">
        <v>1381</v>
      </c>
      <c r="D313" s="533" t="s">
        <v>688</v>
      </c>
      <c r="E313" s="537">
        <v>44810</v>
      </c>
      <c r="F313" s="536" t="s">
        <v>1803</v>
      </c>
      <c r="G313" s="535">
        <v>0</v>
      </c>
      <c r="H313" s="579" t="s">
        <v>812</v>
      </c>
    </row>
    <row r="314" spans="1:8" ht="15" customHeight="1" x14ac:dyDescent="0.2">
      <c r="A314" s="531">
        <v>284</v>
      </c>
      <c r="B314" s="532" t="s">
        <v>402</v>
      </c>
      <c r="C314" s="526" t="s">
        <v>1381</v>
      </c>
      <c r="D314" s="443" t="s">
        <v>877</v>
      </c>
      <c r="E314" s="537">
        <v>44831</v>
      </c>
      <c r="F314" s="536" t="s">
        <v>1804</v>
      </c>
      <c r="G314" s="535">
        <v>0</v>
      </c>
      <c r="H314" s="579" t="s">
        <v>846</v>
      </c>
    </row>
    <row r="315" spans="1:8" ht="15" customHeight="1" x14ac:dyDescent="0.2">
      <c r="A315" s="531">
        <v>285</v>
      </c>
      <c r="B315" s="532" t="s">
        <v>402</v>
      </c>
      <c r="C315" s="526" t="s">
        <v>1381</v>
      </c>
      <c r="D315" s="443" t="s">
        <v>612</v>
      </c>
      <c r="E315" s="537">
        <v>44810</v>
      </c>
      <c r="F315" s="536" t="s">
        <v>1805</v>
      </c>
      <c r="G315" s="535">
        <v>0</v>
      </c>
      <c r="H315" s="579" t="s">
        <v>847</v>
      </c>
    </row>
    <row r="316" spans="1:8" ht="15" customHeight="1" x14ac:dyDescent="0.2">
      <c r="A316" s="524">
        <v>286</v>
      </c>
      <c r="B316" s="525" t="s">
        <v>402</v>
      </c>
      <c r="C316" s="526" t="s">
        <v>1381</v>
      </c>
      <c r="D316" s="538" t="s">
        <v>1806</v>
      </c>
      <c r="E316" s="527">
        <v>44831</v>
      </c>
      <c r="F316" s="539" t="s">
        <v>1807</v>
      </c>
      <c r="G316" s="540">
        <v>35210.51</v>
      </c>
      <c r="H316" s="580" t="s">
        <v>874</v>
      </c>
    </row>
    <row r="317" spans="1:8" ht="15" customHeight="1" thickBot="1" x14ac:dyDescent="0.25">
      <c r="A317" s="542">
        <v>287</v>
      </c>
      <c r="B317" s="543" t="s">
        <v>402</v>
      </c>
      <c r="C317" s="555" t="s">
        <v>1381</v>
      </c>
      <c r="D317" s="556" t="s">
        <v>141</v>
      </c>
      <c r="E317" s="545">
        <v>44810</v>
      </c>
      <c r="F317" s="546" t="s">
        <v>1808</v>
      </c>
      <c r="G317" s="547">
        <v>2604.63</v>
      </c>
      <c r="H317" s="585" t="s">
        <v>811</v>
      </c>
    </row>
    <row r="318" spans="1:8" s="530" customFormat="1" ht="15" customHeight="1" x14ac:dyDescent="0.2">
      <c r="A318" s="415"/>
      <c r="B318" s="415"/>
      <c r="C318" s="415"/>
      <c r="D318" s="415"/>
      <c r="E318" s="415"/>
      <c r="F318" s="415"/>
      <c r="G318" s="415"/>
      <c r="H318" s="520" t="s">
        <v>616</v>
      </c>
    </row>
    <row r="319" spans="1:8" s="530" customFormat="1" ht="15.75" x14ac:dyDescent="0.2">
      <c r="A319" s="415"/>
      <c r="B319" s="415"/>
      <c r="C319" s="1621" t="s">
        <v>90</v>
      </c>
      <c r="D319" s="1621"/>
      <c r="E319" s="1621"/>
      <c r="F319" s="1621"/>
      <c r="G319" s="1621"/>
      <c r="H319" s="1621"/>
    </row>
    <row r="320" spans="1:8" x14ac:dyDescent="0.2">
      <c r="C320" s="1622" t="s">
        <v>1380</v>
      </c>
      <c r="D320" s="1622"/>
      <c r="E320" s="1622"/>
      <c r="F320" s="1622"/>
      <c r="G320" s="1622"/>
      <c r="H320" s="1622"/>
    </row>
    <row r="321" spans="1:8" ht="13.5" thickBot="1" x14ac:dyDescent="0.25">
      <c r="A321" s="559"/>
      <c r="B321" s="559"/>
      <c r="C321" s="559"/>
      <c r="D321" s="559"/>
      <c r="E321" s="559"/>
      <c r="F321" s="559"/>
      <c r="G321" s="559"/>
      <c r="H321" s="560"/>
    </row>
    <row r="322" spans="1:8" ht="34.5" customHeight="1" thickBot="1" x14ac:dyDescent="0.25">
      <c r="A322" s="1618" t="s">
        <v>6</v>
      </c>
      <c r="B322" s="1619"/>
      <c r="C322" s="1620"/>
      <c r="D322" s="522" t="s">
        <v>7</v>
      </c>
      <c r="E322" s="522" t="s">
        <v>610</v>
      </c>
      <c r="F322" s="522" t="s">
        <v>138</v>
      </c>
      <c r="G322" s="522" t="s">
        <v>140</v>
      </c>
      <c r="H322" s="551" t="s">
        <v>139</v>
      </c>
    </row>
    <row r="323" spans="1:8" ht="15" customHeight="1" x14ac:dyDescent="0.2">
      <c r="A323" s="531">
        <v>288</v>
      </c>
      <c r="B323" s="532" t="s">
        <v>402</v>
      </c>
      <c r="C323" s="526" t="s">
        <v>1381</v>
      </c>
      <c r="D323" s="443" t="s">
        <v>666</v>
      </c>
      <c r="E323" s="537">
        <v>44838</v>
      </c>
      <c r="F323" s="536" t="s">
        <v>1809</v>
      </c>
      <c r="G323" s="535">
        <v>0</v>
      </c>
      <c r="H323" s="579" t="s">
        <v>845</v>
      </c>
    </row>
    <row r="324" spans="1:8" ht="15" customHeight="1" x14ac:dyDescent="0.2">
      <c r="A324" s="531">
        <v>289</v>
      </c>
      <c r="B324" s="532" t="s">
        <v>402</v>
      </c>
      <c r="C324" s="541" t="s">
        <v>1381</v>
      </c>
      <c r="D324" s="513" t="s">
        <v>1810</v>
      </c>
      <c r="E324" s="537">
        <v>44831</v>
      </c>
      <c r="F324" s="536" t="s">
        <v>1811</v>
      </c>
      <c r="G324" s="535">
        <v>0</v>
      </c>
      <c r="H324" s="579" t="s">
        <v>811</v>
      </c>
    </row>
    <row r="325" spans="1:8" ht="15" customHeight="1" x14ac:dyDescent="0.2">
      <c r="A325" s="524">
        <v>290</v>
      </c>
      <c r="B325" s="525" t="s">
        <v>402</v>
      </c>
      <c r="C325" s="541" t="s">
        <v>1381</v>
      </c>
      <c r="D325" s="558" t="s">
        <v>875</v>
      </c>
      <c r="E325" s="527">
        <v>44859</v>
      </c>
      <c r="F325" s="539" t="s">
        <v>1812</v>
      </c>
      <c r="G325" s="540">
        <v>0</v>
      </c>
      <c r="H325" s="580" t="s">
        <v>863</v>
      </c>
    </row>
    <row r="326" spans="1:8" ht="15" customHeight="1" x14ac:dyDescent="0.2">
      <c r="A326" s="531">
        <v>291</v>
      </c>
      <c r="B326" s="532" t="s">
        <v>402</v>
      </c>
      <c r="C326" s="541" t="s">
        <v>1381</v>
      </c>
      <c r="D326" s="533" t="s">
        <v>1813</v>
      </c>
      <c r="E326" s="537">
        <v>44831</v>
      </c>
      <c r="F326" s="536" t="s">
        <v>1814</v>
      </c>
      <c r="G326" s="535">
        <v>0</v>
      </c>
      <c r="H326" s="579" t="s">
        <v>863</v>
      </c>
    </row>
    <row r="327" spans="1:8" ht="15" customHeight="1" x14ac:dyDescent="0.2">
      <c r="A327" s="531">
        <v>292</v>
      </c>
      <c r="B327" s="532" t="s">
        <v>402</v>
      </c>
      <c r="C327" s="541" t="s">
        <v>1381</v>
      </c>
      <c r="D327" s="443" t="s">
        <v>707</v>
      </c>
      <c r="E327" s="537">
        <v>44810</v>
      </c>
      <c r="F327" s="536" t="s">
        <v>1815</v>
      </c>
      <c r="G327" s="535">
        <v>165230.81</v>
      </c>
      <c r="H327" s="580" t="s">
        <v>863</v>
      </c>
    </row>
    <row r="328" spans="1:8" ht="24" customHeight="1" x14ac:dyDescent="0.2">
      <c r="A328" s="531">
        <v>293</v>
      </c>
      <c r="B328" s="532" t="s">
        <v>402</v>
      </c>
      <c r="C328" s="541" t="s">
        <v>1381</v>
      </c>
      <c r="D328" s="443" t="s">
        <v>1667</v>
      </c>
      <c r="E328" s="537">
        <v>44831</v>
      </c>
      <c r="F328" s="536" t="s">
        <v>1816</v>
      </c>
      <c r="G328" s="535">
        <v>0</v>
      </c>
      <c r="H328" s="580" t="s">
        <v>814</v>
      </c>
    </row>
    <row r="329" spans="1:8" ht="15" customHeight="1" x14ac:dyDescent="0.2">
      <c r="A329" s="531">
        <v>294</v>
      </c>
      <c r="B329" s="532" t="s">
        <v>402</v>
      </c>
      <c r="C329" s="541" t="s">
        <v>1381</v>
      </c>
      <c r="D329" s="533" t="s">
        <v>1817</v>
      </c>
      <c r="E329" s="537">
        <v>44810</v>
      </c>
      <c r="F329" s="536" t="s">
        <v>1818</v>
      </c>
      <c r="G329" s="535">
        <v>0</v>
      </c>
      <c r="H329" s="579" t="s">
        <v>845</v>
      </c>
    </row>
    <row r="330" spans="1:8" ht="15" customHeight="1" x14ac:dyDescent="0.2">
      <c r="A330" s="531">
        <v>295</v>
      </c>
      <c r="B330" s="532" t="s">
        <v>402</v>
      </c>
      <c r="C330" s="541" t="s">
        <v>1381</v>
      </c>
      <c r="D330" s="513" t="s">
        <v>848</v>
      </c>
      <c r="E330" s="537">
        <v>44810</v>
      </c>
      <c r="F330" s="536" t="s">
        <v>1819</v>
      </c>
      <c r="G330" s="535">
        <v>0</v>
      </c>
      <c r="H330" s="579" t="s">
        <v>845</v>
      </c>
    </row>
    <row r="331" spans="1:8" ht="24" customHeight="1" x14ac:dyDescent="0.2">
      <c r="A331" s="531">
        <v>296</v>
      </c>
      <c r="B331" s="532" t="s">
        <v>402</v>
      </c>
      <c r="C331" s="541" t="s">
        <v>1381</v>
      </c>
      <c r="D331" s="513" t="s">
        <v>1820</v>
      </c>
      <c r="E331" s="537">
        <v>44824</v>
      </c>
      <c r="F331" s="536" t="s">
        <v>1821</v>
      </c>
      <c r="G331" s="535">
        <v>0</v>
      </c>
      <c r="H331" s="579" t="s">
        <v>811</v>
      </c>
    </row>
    <row r="332" spans="1:8" ht="15" customHeight="1" x14ac:dyDescent="0.2">
      <c r="A332" s="531">
        <v>297</v>
      </c>
      <c r="B332" s="532" t="s">
        <v>402</v>
      </c>
      <c r="C332" s="541" t="s">
        <v>1381</v>
      </c>
      <c r="D332" s="443" t="s">
        <v>849</v>
      </c>
      <c r="E332" s="537">
        <v>44824</v>
      </c>
      <c r="F332" s="536" t="s">
        <v>1822</v>
      </c>
      <c r="G332" s="535">
        <v>167.99</v>
      </c>
      <c r="H332" s="579" t="s">
        <v>811</v>
      </c>
    </row>
    <row r="333" spans="1:8" ht="15" customHeight="1" x14ac:dyDescent="0.2">
      <c r="A333" s="531">
        <v>298</v>
      </c>
      <c r="B333" s="532" t="s">
        <v>402</v>
      </c>
      <c r="C333" s="541" t="s">
        <v>1381</v>
      </c>
      <c r="D333" s="443" t="s">
        <v>706</v>
      </c>
      <c r="E333" s="537">
        <v>44824</v>
      </c>
      <c r="F333" s="536" t="s">
        <v>1823</v>
      </c>
      <c r="G333" s="535">
        <v>0</v>
      </c>
      <c r="H333" s="579" t="s">
        <v>845</v>
      </c>
    </row>
    <row r="334" spans="1:8" ht="15" customHeight="1" x14ac:dyDescent="0.2">
      <c r="A334" s="531">
        <v>299</v>
      </c>
      <c r="B334" s="532" t="s">
        <v>402</v>
      </c>
      <c r="C334" s="541" t="s">
        <v>1381</v>
      </c>
      <c r="D334" s="443" t="s">
        <v>886</v>
      </c>
      <c r="E334" s="537">
        <v>44824</v>
      </c>
      <c r="F334" s="536" t="s">
        <v>1824</v>
      </c>
      <c r="G334" s="535">
        <v>127918.77</v>
      </c>
      <c r="H334" s="579" t="s">
        <v>874</v>
      </c>
    </row>
    <row r="335" spans="1:8" ht="24" customHeight="1" x14ac:dyDescent="0.2">
      <c r="A335" s="531">
        <v>300</v>
      </c>
      <c r="B335" s="532" t="s">
        <v>402</v>
      </c>
      <c r="C335" s="541" t="s">
        <v>1381</v>
      </c>
      <c r="D335" s="443" t="s">
        <v>1825</v>
      </c>
      <c r="E335" s="537">
        <v>44831</v>
      </c>
      <c r="F335" s="536" t="s">
        <v>1826</v>
      </c>
      <c r="G335" s="535">
        <v>598.70000000000005</v>
      </c>
      <c r="H335" s="579" t="s">
        <v>812</v>
      </c>
    </row>
    <row r="336" spans="1:8" ht="15" customHeight="1" x14ac:dyDescent="0.2">
      <c r="A336" s="531">
        <v>301</v>
      </c>
      <c r="B336" s="532" t="s">
        <v>402</v>
      </c>
      <c r="C336" s="541" t="s">
        <v>1381</v>
      </c>
      <c r="D336" s="533" t="s">
        <v>881</v>
      </c>
      <c r="E336" s="537">
        <v>44831</v>
      </c>
      <c r="F336" s="536" t="s">
        <v>1827</v>
      </c>
      <c r="G336" s="535">
        <v>0</v>
      </c>
      <c r="H336" s="580" t="s">
        <v>845</v>
      </c>
    </row>
    <row r="337" spans="1:8" ht="15" customHeight="1" x14ac:dyDescent="0.2">
      <c r="A337" s="531">
        <v>302</v>
      </c>
      <c r="B337" s="532" t="s">
        <v>402</v>
      </c>
      <c r="C337" s="541" t="s">
        <v>1381</v>
      </c>
      <c r="D337" s="513" t="s">
        <v>891</v>
      </c>
      <c r="E337" s="537">
        <v>44824</v>
      </c>
      <c r="F337" s="536" t="s">
        <v>1828</v>
      </c>
      <c r="G337" s="535">
        <v>3032.16</v>
      </c>
      <c r="H337" s="579" t="s">
        <v>814</v>
      </c>
    </row>
    <row r="338" spans="1:8" ht="15" customHeight="1" x14ac:dyDescent="0.2">
      <c r="A338" s="531">
        <v>303</v>
      </c>
      <c r="B338" s="532" t="s">
        <v>402</v>
      </c>
      <c r="C338" s="541" t="s">
        <v>1381</v>
      </c>
      <c r="D338" s="443" t="s">
        <v>860</v>
      </c>
      <c r="E338" s="537">
        <v>44859</v>
      </c>
      <c r="F338" s="536" t="s">
        <v>1829</v>
      </c>
      <c r="G338" s="535">
        <v>0</v>
      </c>
      <c r="H338" s="579" t="s">
        <v>814</v>
      </c>
    </row>
    <row r="339" spans="1:8" ht="15" customHeight="1" x14ac:dyDescent="0.2">
      <c r="A339" s="531">
        <v>304</v>
      </c>
      <c r="B339" s="532" t="s">
        <v>402</v>
      </c>
      <c r="C339" s="541" t="s">
        <v>1381</v>
      </c>
      <c r="D339" s="533" t="s">
        <v>876</v>
      </c>
      <c r="E339" s="537">
        <v>44824</v>
      </c>
      <c r="F339" s="536" t="s">
        <v>1830</v>
      </c>
      <c r="G339" s="535">
        <v>0</v>
      </c>
      <c r="H339" s="579" t="s">
        <v>846</v>
      </c>
    </row>
    <row r="340" spans="1:8" ht="15" customHeight="1" x14ac:dyDescent="0.2">
      <c r="A340" s="524">
        <v>305</v>
      </c>
      <c r="B340" s="525" t="s">
        <v>402</v>
      </c>
      <c r="C340" s="541" t="s">
        <v>1381</v>
      </c>
      <c r="D340" s="558" t="s">
        <v>1831</v>
      </c>
      <c r="E340" s="527">
        <v>44831</v>
      </c>
      <c r="F340" s="539" t="s">
        <v>1832</v>
      </c>
      <c r="G340" s="540">
        <v>0</v>
      </c>
      <c r="H340" s="580" t="s">
        <v>863</v>
      </c>
    </row>
    <row r="341" spans="1:8" ht="15" customHeight="1" x14ac:dyDescent="0.2">
      <c r="A341" s="531">
        <v>306</v>
      </c>
      <c r="B341" s="532" t="s">
        <v>402</v>
      </c>
      <c r="C341" s="541" t="s">
        <v>1381</v>
      </c>
      <c r="D341" s="533" t="s">
        <v>884</v>
      </c>
      <c r="E341" s="537">
        <v>44831</v>
      </c>
      <c r="F341" s="536" t="s">
        <v>1833</v>
      </c>
      <c r="G341" s="535">
        <v>0</v>
      </c>
      <c r="H341" s="579" t="s">
        <v>863</v>
      </c>
    </row>
    <row r="342" spans="1:8" ht="15" customHeight="1" x14ac:dyDescent="0.2">
      <c r="A342" s="531">
        <v>307</v>
      </c>
      <c r="B342" s="532" t="s">
        <v>402</v>
      </c>
      <c r="C342" s="541" t="s">
        <v>1381</v>
      </c>
      <c r="D342" s="443" t="s">
        <v>1817</v>
      </c>
      <c r="E342" s="537">
        <v>44824</v>
      </c>
      <c r="F342" s="536" t="s">
        <v>1834</v>
      </c>
      <c r="G342" s="535">
        <v>0</v>
      </c>
      <c r="H342" s="579" t="s">
        <v>845</v>
      </c>
    </row>
    <row r="343" spans="1:8" ht="15" customHeight="1" x14ac:dyDescent="0.2">
      <c r="A343" s="531">
        <v>308</v>
      </c>
      <c r="B343" s="532" t="s">
        <v>402</v>
      </c>
      <c r="C343" s="541" t="s">
        <v>1381</v>
      </c>
      <c r="D343" s="533" t="s">
        <v>848</v>
      </c>
      <c r="E343" s="537">
        <v>44824</v>
      </c>
      <c r="F343" s="536" t="s">
        <v>1835</v>
      </c>
      <c r="G343" s="535">
        <v>0</v>
      </c>
      <c r="H343" s="579" t="s">
        <v>845</v>
      </c>
    </row>
    <row r="344" spans="1:8" ht="15" customHeight="1" x14ac:dyDescent="0.2">
      <c r="A344" s="531">
        <v>309</v>
      </c>
      <c r="B344" s="532" t="s">
        <v>402</v>
      </c>
      <c r="C344" s="541" t="s">
        <v>1381</v>
      </c>
      <c r="D344" s="533" t="s">
        <v>855</v>
      </c>
      <c r="E344" s="537">
        <v>44831</v>
      </c>
      <c r="F344" s="536" t="s">
        <v>1836</v>
      </c>
      <c r="G344" s="535">
        <v>9170</v>
      </c>
      <c r="H344" s="580" t="s">
        <v>847</v>
      </c>
    </row>
    <row r="345" spans="1:8" ht="15" customHeight="1" x14ac:dyDescent="0.2">
      <c r="A345" s="531">
        <v>310</v>
      </c>
      <c r="B345" s="532" t="s">
        <v>402</v>
      </c>
      <c r="C345" s="541" t="s">
        <v>1381</v>
      </c>
      <c r="D345" s="513" t="s">
        <v>690</v>
      </c>
      <c r="E345" s="537">
        <v>44824</v>
      </c>
      <c r="F345" s="536" t="s">
        <v>1837</v>
      </c>
      <c r="G345" s="535">
        <v>0</v>
      </c>
      <c r="H345" s="579" t="s">
        <v>813</v>
      </c>
    </row>
    <row r="346" spans="1:8" ht="15" customHeight="1" x14ac:dyDescent="0.2">
      <c r="A346" s="531">
        <v>311</v>
      </c>
      <c r="B346" s="532" t="s">
        <v>402</v>
      </c>
      <c r="C346" s="541" t="s">
        <v>1381</v>
      </c>
      <c r="D346" s="443" t="s">
        <v>690</v>
      </c>
      <c r="E346" s="537">
        <v>44831</v>
      </c>
      <c r="F346" s="536" t="s">
        <v>1838</v>
      </c>
      <c r="G346" s="535">
        <v>0</v>
      </c>
      <c r="H346" s="579" t="s">
        <v>813</v>
      </c>
    </row>
    <row r="347" spans="1:8" ht="15" customHeight="1" x14ac:dyDescent="0.2">
      <c r="A347" s="531">
        <v>312</v>
      </c>
      <c r="B347" s="532" t="s">
        <v>402</v>
      </c>
      <c r="C347" s="541" t="s">
        <v>1381</v>
      </c>
      <c r="D347" s="513" t="s">
        <v>612</v>
      </c>
      <c r="E347" s="537">
        <v>44824</v>
      </c>
      <c r="F347" s="536" t="s">
        <v>1839</v>
      </c>
      <c r="G347" s="535">
        <v>0</v>
      </c>
      <c r="H347" s="579" t="s">
        <v>847</v>
      </c>
    </row>
    <row r="348" spans="1:8" ht="15" customHeight="1" x14ac:dyDescent="0.2">
      <c r="A348" s="531">
        <v>313</v>
      </c>
      <c r="B348" s="532" t="s">
        <v>402</v>
      </c>
      <c r="C348" s="541" t="s">
        <v>1381</v>
      </c>
      <c r="D348" s="533" t="s">
        <v>883</v>
      </c>
      <c r="E348" s="537">
        <v>44859</v>
      </c>
      <c r="F348" s="536" t="s">
        <v>1840</v>
      </c>
      <c r="G348" s="535">
        <v>0</v>
      </c>
      <c r="H348" s="579" t="s">
        <v>846</v>
      </c>
    </row>
    <row r="349" spans="1:8" ht="15" customHeight="1" x14ac:dyDescent="0.2">
      <c r="A349" s="531">
        <v>314</v>
      </c>
      <c r="B349" s="532" t="s">
        <v>402</v>
      </c>
      <c r="C349" s="541" t="s">
        <v>1381</v>
      </c>
      <c r="D349" s="513" t="s">
        <v>1841</v>
      </c>
      <c r="E349" s="537">
        <v>44838</v>
      </c>
      <c r="F349" s="536" t="s">
        <v>1842</v>
      </c>
      <c r="G349" s="535">
        <v>0</v>
      </c>
      <c r="H349" s="579" t="s">
        <v>811</v>
      </c>
    </row>
    <row r="350" spans="1:8" ht="15" customHeight="1" x14ac:dyDescent="0.2">
      <c r="A350" s="524">
        <v>315</v>
      </c>
      <c r="B350" s="525" t="s">
        <v>402</v>
      </c>
      <c r="C350" s="541" t="s">
        <v>1381</v>
      </c>
      <c r="D350" s="516" t="s">
        <v>1843</v>
      </c>
      <c r="E350" s="527">
        <v>44838</v>
      </c>
      <c r="F350" s="539" t="s">
        <v>1844</v>
      </c>
      <c r="G350" s="540">
        <v>0</v>
      </c>
      <c r="H350" s="583" t="s">
        <v>814</v>
      </c>
    </row>
    <row r="351" spans="1:8" ht="15" customHeight="1" x14ac:dyDescent="0.2">
      <c r="A351" s="524">
        <v>316</v>
      </c>
      <c r="B351" s="525" t="s">
        <v>402</v>
      </c>
      <c r="C351" s="541" t="s">
        <v>1381</v>
      </c>
      <c r="D351" s="538" t="s">
        <v>1845</v>
      </c>
      <c r="E351" s="527">
        <v>44838</v>
      </c>
      <c r="F351" s="539" t="s">
        <v>1846</v>
      </c>
      <c r="G351" s="540">
        <v>0</v>
      </c>
      <c r="H351" s="579" t="s">
        <v>811</v>
      </c>
    </row>
    <row r="352" spans="1:8" ht="15" customHeight="1" x14ac:dyDescent="0.2">
      <c r="A352" s="531">
        <v>317</v>
      </c>
      <c r="B352" s="532" t="s">
        <v>402</v>
      </c>
      <c r="C352" s="541" t="s">
        <v>1381</v>
      </c>
      <c r="D352" s="533" t="s">
        <v>1608</v>
      </c>
      <c r="E352" s="537">
        <v>44838</v>
      </c>
      <c r="F352" s="536" t="s">
        <v>1847</v>
      </c>
      <c r="G352" s="535">
        <v>0</v>
      </c>
      <c r="H352" s="579" t="s">
        <v>844</v>
      </c>
    </row>
    <row r="353" spans="1:8" ht="15" customHeight="1" x14ac:dyDescent="0.2">
      <c r="A353" s="531">
        <v>318</v>
      </c>
      <c r="B353" s="532" t="s">
        <v>402</v>
      </c>
      <c r="C353" s="541" t="s">
        <v>1381</v>
      </c>
      <c r="D353" s="533" t="s">
        <v>1592</v>
      </c>
      <c r="E353" s="537">
        <v>44859</v>
      </c>
      <c r="F353" s="536" t="s">
        <v>1848</v>
      </c>
      <c r="G353" s="535">
        <v>0</v>
      </c>
      <c r="H353" s="579" t="s">
        <v>814</v>
      </c>
    </row>
    <row r="354" spans="1:8" ht="15" customHeight="1" x14ac:dyDescent="0.2">
      <c r="A354" s="531">
        <v>319</v>
      </c>
      <c r="B354" s="532" t="s">
        <v>402</v>
      </c>
      <c r="C354" s="541" t="s">
        <v>1381</v>
      </c>
      <c r="D354" s="443" t="s">
        <v>1849</v>
      </c>
      <c r="E354" s="537">
        <v>44859</v>
      </c>
      <c r="F354" s="536" t="s">
        <v>1850</v>
      </c>
      <c r="G354" s="535">
        <v>0</v>
      </c>
      <c r="H354" s="582" t="s">
        <v>814</v>
      </c>
    </row>
    <row r="355" spans="1:8" ht="15" customHeight="1" x14ac:dyDescent="0.2">
      <c r="A355" s="531">
        <v>320</v>
      </c>
      <c r="B355" s="532" t="s">
        <v>402</v>
      </c>
      <c r="C355" s="541" t="s">
        <v>1381</v>
      </c>
      <c r="D355" s="533" t="s">
        <v>1662</v>
      </c>
      <c r="E355" s="537">
        <v>44859</v>
      </c>
      <c r="F355" s="536" t="s">
        <v>1851</v>
      </c>
      <c r="G355" s="535">
        <v>0</v>
      </c>
      <c r="H355" s="579" t="s">
        <v>814</v>
      </c>
    </row>
    <row r="356" spans="1:8" ht="15" customHeight="1" x14ac:dyDescent="0.2">
      <c r="A356" s="531">
        <v>321</v>
      </c>
      <c r="B356" s="532" t="s">
        <v>402</v>
      </c>
      <c r="C356" s="541" t="s">
        <v>1381</v>
      </c>
      <c r="D356" s="513" t="s">
        <v>1852</v>
      </c>
      <c r="E356" s="537">
        <v>44859</v>
      </c>
      <c r="F356" s="536" t="s">
        <v>1853</v>
      </c>
      <c r="G356" s="535">
        <v>0</v>
      </c>
      <c r="H356" s="579" t="s">
        <v>812</v>
      </c>
    </row>
    <row r="357" spans="1:8" ht="15" customHeight="1" x14ac:dyDescent="0.2">
      <c r="A357" s="531">
        <v>322</v>
      </c>
      <c r="B357" s="532" t="s">
        <v>402</v>
      </c>
      <c r="C357" s="541" t="s">
        <v>1381</v>
      </c>
      <c r="D357" s="533" t="s">
        <v>1854</v>
      </c>
      <c r="E357" s="537">
        <v>44859</v>
      </c>
      <c r="F357" s="536" t="s">
        <v>1855</v>
      </c>
      <c r="G357" s="535">
        <v>0</v>
      </c>
      <c r="H357" s="579" t="s">
        <v>811</v>
      </c>
    </row>
    <row r="358" spans="1:8" ht="15" customHeight="1" x14ac:dyDescent="0.2">
      <c r="A358" s="531">
        <v>323</v>
      </c>
      <c r="B358" s="532" t="s">
        <v>402</v>
      </c>
      <c r="C358" s="541" t="s">
        <v>1381</v>
      </c>
      <c r="D358" s="533" t="s">
        <v>1856</v>
      </c>
      <c r="E358" s="537">
        <v>44859</v>
      </c>
      <c r="F358" s="536" t="s">
        <v>833</v>
      </c>
      <c r="G358" s="535">
        <v>0</v>
      </c>
      <c r="H358" s="579" t="s">
        <v>811</v>
      </c>
    </row>
    <row r="359" spans="1:8" ht="15" customHeight="1" x14ac:dyDescent="0.2">
      <c r="A359" s="531">
        <v>324</v>
      </c>
      <c r="B359" s="532" t="s">
        <v>402</v>
      </c>
      <c r="C359" s="541" t="s">
        <v>1381</v>
      </c>
      <c r="D359" s="533" t="s">
        <v>689</v>
      </c>
      <c r="E359" s="537">
        <v>44859</v>
      </c>
      <c r="F359" s="536" t="s">
        <v>1857</v>
      </c>
      <c r="G359" s="535">
        <v>0</v>
      </c>
      <c r="H359" s="579" t="s">
        <v>811</v>
      </c>
    </row>
    <row r="360" spans="1:8" ht="15" customHeight="1" x14ac:dyDescent="0.2">
      <c r="A360" s="531">
        <v>325</v>
      </c>
      <c r="B360" s="532" t="s">
        <v>402</v>
      </c>
      <c r="C360" s="541" t="s">
        <v>1381</v>
      </c>
      <c r="D360" s="443" t="s">
        <v>1858</v>
      </c>
      <c r="E360" s="537">
        <v>44859</v>
      </c>
      <c r="F360" s="536" t="s">
        <v>1859</v>
      </c>
      <c r="G360" s="535">
        <v>0</v>
      </c>
      <c r="H360" s="579" t="s">
        <v>846</v>
      </c>
    </row>
    <row r="361" spans="1:8" ht="15" customHeight="1" x14ac:dyDescent="0.2">
      <c r="A361" s="524">
        <v>326</v>
      </c>
      <c r="B361" s="525" t="s">
        <v>402</v>
      </c>
      <c r="C361" s="541" t="s">
        <v>1381</v>
      </c>
      <c r="D361" s="558" t="s">
        <v>853</v>
      </c>
      <c r="E361" s="527">
        <v>44838</v>
      </c>
      <c r="F361" s="539" t="s">
        <v>1860</v>
      </c>
      <c r="G361" s="540">
        <v>0</v>
      </c>
      <c r="H361" s="580" t="s">
        <v>863</v>
      </c>
    </row>
    <row r="362" spans="1:8" ht="15" customHeight="1" x14ac:dyDescent="0.2">
      <c r="A362" s="531">
        <v>327</v>
      </c>
      <c r="B362" s="532" t="s">
        <v>402</v>
      </c>
      <c r="C362" s="541" t="s">
        <v>1381</v>
      </c>
      <c r="D362" s="533" t="s">
        <v>688</v>
      </c>
      <c r="E362" s="537">
        <v>44859</v>
      </c>
      <c r="F362" s="536" t="s">
        <v>1861</v>
      </c>
      <c r="G362" s="535">
        <v>0</v>
      </c>
      <c r="H362" s="579" t="s">
        <v>812</v>
      </c>
    </row>
    <row r="363" spans="1:8" ht="15" customHeight="1" x14ac:dyDescent="0.2">
      <c r="A363" s="524">
        <v>328</v>
      </c>
      <c r="B363" s="525" t="s">
        <v>402</v>
      </c>
      <c r="C363" s="526" t="s">
        <v>1381</v>
      </c>
      <c r="D363" s="558" t="s">
        <v>860</v>
      </c>
      <c r="E363" s="527">
        <v>44852</v>
      </c>
      <c r="F363" s="539" t="s">
        <v>1862</v>
      </c>
      <c r="G363" s="540">
        <v>0</v>
      </c>
      <c r="H363" s="580" t="s">
        <v>814</v>
      </c>
    </row>
    <row r="364" spans="1:8" ht="15" customHeight="1" x14ac:dyDescent="0.2">
      <c r="A364" s="531">
        <v>329</v>
      </c>
      <c r="B364" s="532" t="s">
        <v>402</v>
      </c>
      <c r="C364" s="526" t="s">
        <v>1381</v>
      </c>
      <c r="D364" s="533" t="s">
        <v>1709</v>
      </c>
      <c r="E364" s="537">
        <v>44852</v>
      </c>
      <c r="F364" s="536" t="s">
        <v>1863</v>
      </c>
      <c r="G364" s="535">
        <v>0</v>
      </c>
      <c r="H364" s="579" t="s">
        <v>814</v>
      </c>
    </row>
    <row r="365" spans="1:8" ht="15" customHeight="1" x14ac:dyDescent="0.2">
      <c r="A365" s="561">
        <v>330</v>
      </c>
      <c r="B365" s="562" t="s">
        <v>402</v>
      </c>
      <c r="C365" s="526" t="s">
        <v>1381</v>
      </c>
      <c r="D365" s="513" t="s">
        <v>369</v>
      </c>
      <c r="E365" s="563">
        <v>44838</v>
      </c>
      <c r="F365" s="563" t="s">
        <v>1864</v>
      </c>
      <c r="G365" s="442">
        <v>4573.46</v>
      </c>
      <c r="H365" s="579" t="s">
        <v>812</v>
      </c>
    </row>
    <row r="366" spans="1:8" ht="15" customHeight="1" x14ac:dyDescent="0.2">
      <c r="A366" s="531">
        <v>331</v>
      </c>
      <c r="B366" s="532" t="s">
        <v>402</v>
      </c>
      <c r="C366" s="526" t="s">
        <v>1381</v>
      </c>
      <c r="D366" s="513" t="s">
        <v>706</v>
      </c>
      <c r="E366" s="537">
        <v>44852</v>
      </c>
      <c r="F366" s="536" t="s">
        <v>1865</v>
      </c>
      <c r="G366" s="535">
        <v>0</v>
      </c>
      <c r="H366" s="579" t="s">
        <v>845</v>
      </c>
    </row>
    <row r="367" spans="1:8" ht="15" customHeight="1" x14ac:dyDescent="0.2">
      <c r="A367" s="524">
        <v>332</v>
      </c>
      <c r="B367" s="525" t="s">
        <v>402</v>
      </c>
      <c r="C367" s="526" t="s">
        <v>1381</v>
      </c>
      <c r="D367" s="516" t="s">
        <v>1866</v>
      </c>
      <c r="E367" s="527">
        <v>44859</v>
      </c>
      <c r="F367" s="539" t="s">
        <v>1867</v>
      </c>
      <c r="G367" s="540">
        <v>0</v>
      </c>
      <c r="H367" s="580" t="s">
        <v>814</v>
      </c>
    </row>
    <row r="368" spans="1:8" ht="15" customHeight="1" x14ac:dyDescent="0.2">
      <c r="A368" s="531">
        <v>333</v>
      </c>
      <c r="B368" s="532" t="s">
        <v>402</v>
      </c>
      <c r="C368" s="526" t="s">
        <v>1381</v>
      </c>
      <c r="D368" s="533" t="s">
        <v>848</v>
      </c>
      <c r="E368" s="537">
        <v>44838</v>
      </c>
      <c r="F368" s="536" t="s">
        <v>1868</v>
      </c>
      <c r="G368" s="535">
        <v>0</v>
      </c>
      <c r="H368" s="579" t="s">
        <v>845</v>
      </c>
    </row>
    <row r="369" spans="1:8" ht="15" customHeight="1" x14ac:dyDescent="0.2">
      <c r="A369" s="531">
        <v>334</v>
      </c>
      <c r="B369" s="532" t="s">
        <v>402</v>
      </c>
      <c r="C369" s="526" t="s">
        <v>1381</v>
      </c>
      <c r="D369" s="513" t="s">
        <v>1869</v>
      </c>
      <c r="E369" s="537">
        <v>44859</v>
      </c>
      <c r="F369" s="536" t="s">
        <v>1870</v>
      </c>
      <c r="G369" s="535">
        <v>42124.21</v>
      </c>
      <c r="H369" s="582" t="s">
        <v>845</v>
      </c>
    </row>
    <row r="370" spans="1:8" ht="15" customHeight="1" x14ac:dyDescent="0.2">
      <c r="A370" s="524">
        <v>335</v>
      </c>
      <c r="B370" s="525" t="s">
        <v>402</v>
      </c>
      <c r="C370" s="526" t="s">
        <v>1381</v>
      </c>
      <c r="D370" s="538" t="s">
        <v>689</v>
      </c>
      <c r="E370" s="527">
        <v>44838</v>
      </c>
      <c r="F370" s="539" t="s">
        <v>1871</v>
      </c>
      <c r="G370" s="540">
        <v>0</v>
      </c>
      <c r="H370" s="579" t="s">
        <v>811</v>
      </c>
    </row>
    <row r="371" spans="1:8" ht="15" customHeight="1" thickBot="1" x14ac:dyDescent="0.25">
      <c r="A371" s="542">
        <v>336</v>
      </c>
      <c r="B371" s="543" t="s">
        <v>402</v>
      </c>
      <c r="C371" s="555" t="s">
        <v>1381</v>
      </c>
      <c r="D371" s="515" t="s">
        <v>1872</v>
      </c>
      <c r="E371" s="545">
        <v>44838</v>
      </c>
      <c r="F371" s="546" t="s">
        <v>1873</v>
      </c>
      <c r="G371" s="547">
        <v>0</v>
      </c>
      <c r="H371" s="581" t="s">
        <v>811</v>
      </c>
    </row>
    <row r="372" spans="1:8" s="530" customFormat="1" ht="15" customHeight="1" x14ac:dyDescent="0.2">
      <c r="A372" s="415"/>
      <c r="B372" s="415"/>
      <c r="C372" s="415"/>
      <c r="D372" s="415"/>
      <c r="E372" s="415"/>
      <c r="F372" s="415"/>
      <c r="G372" s="415"/>
      <c r="H372" s="520" t="s">
        <v>618</v>
      </c>
    </row>
    <row r="373" spans="1:8" s="530" customFormat="1" ht="15" customHeight="1" x14ac:dyDescent="0.2">
      <c r="A373" s="415"/>
      <c r="B373" s="415"/>
      <c r="C373" s="1621" t="s">
        <v>90</v>
      </c>
      <c r="D373" s="1621"/>
      <c r="E373" s="1621"/>
      <c r="F373" s="1621"/>
      <c r="G373" s="1621"/>
      <c r="H373" s="1621"/>
    </row>
    <row r="374" spans="1:8" s="530" customFormat="1" ht="15" customHeight="1" x14ac:dyDescent="0.2">
      <c r="A374" s="415"/>
      <c r="B374" s="415"/>
      <c r="C374" s="1622" t="s">
        <v>1380</v>
      </c>
      <c r="D374" s="1622"/>
      <c r="E374" s="1622"/>
      <c r="F374" s="1622"/>
      <c r="G374" s="1622"/>
      <c r="H374" s="1622"/>
    </row>
    <row r="375" spans="1:8" s="530" customFormat="1" ht="15" customHeight="1" thickBot="1" x14ac:dyDescent="0.25">
      <c r="A375" s="559"/>
      <c r="B375" s="559"/>
      <c r="C375" s="559"/>
      <c r="D375" s="559"/>
      <c r="E375" s="559"/>
      <c r="F375" s="559"/>
      <c r="G375" s="559"/>
      <c r="H375" s="560"/>
    </row>
    <row r="376" spans="1:8" s="530" customFormat="1" ht="34.5" customHeight="1" thickBot="1" x14ac:dyDescent="0.25">
      <c r="A376" s="1618" t="s">
        <v>6</v>
      </c>
      <c r="B376" s="1619"/>
      <c r="C376" s="1620"/>
      <c r="D376" s="522" t="s">
        <v>7</v>
      </c>
      <c r="E376" s="522" t="s">
        <v>610</v>
      </c>
      <c r="F376" s="522" t="s">
        <v>138</v>
      </c>
      <c r="G376" s="522" t="s">
        <v>140</v>
      </c>
      <c r="H376" s="551" t="s">
        <v>139</v>
      </c>
    </row>
    <row r="377" spans="1:8" s="530" customFormat="1" ht="15" customHeight="1" x14ac:dyDescent="0.2">
      <c r="A377" s="1198">
        <v>337</v>
      </c>
      <c r="B377" s="1199" t="s">
        <v>402</v>
      </c>
      <c r="C377" s="1200" t="s">
        <v>1381</v>
      </c>
      <c r="D377" s="1201" t="s">
        <v>889</v>
      </c>
      <c r="E377" s="1202">
        <v>44852</v>
      </c>
      <c r="F377" s="1203" t="s">
        <v>1874</v>
      </c>
      <c r="G377" s="1204">
        <v>12629.77</v>
      </c>
      <c r="H377" s="1205" t="s">
        <v>847</v>
      </c>
    </row>
    <row r="378" spans="1:8" s="530" customFormat="1" ht="15" customHeight="1" x14ac:dyDescent="0.2">
      <c r="A378" s="524">
        <v>338</v>
      </c>
      <c r="B378" s="525" t="s">
        <v>402</v>
      </c>
      <c r="C378" s="526" t="s">
        <v>1381</v>
      </c>
      <c r="D378" s="558" t="s">
        <v>1872</v>
      </c>
      <c r="E378" s="527">
        <v>44852</v>
      </c>
      <c r="F378" s="539" t="s">
        <v>1875</v>
      </c>
      <c r="G378" s="540">
        <v>0</v>
      </c>
      <c r="H378" s="580" t="s">
        <v>811</v>
      </c>
    </row>
    <row r="379" spans="1:8" s="530" customFormat="1" ht="15" customHeight="1" x14ac:dyDescent="0.2">
      <c r="A379" s="531">
        <v>339</v>
      </c>
      <c r="B379" s="532" t="s">
        <v>402</v>
      </c>
      <c r="C379" s="526" t="s">
        <v>1381</v>
      </c>
      <c r="D379" s="443" t="s">
        <v>141</v>
      </c>
      <c r="E379" s="537">
        <v>44852</v>
      </c>
      <c r="F379" s="536" t="s">
        <v>1876</v>
      </c>
      <c r="G379" s="535">
        <v>288.66000000000003</v>
      </c>
      <c r="H379" s="579" t="s">
        <v>811</v>
      </c>
    </row>
    <row r="380" spans="1:8" s="530" customFormat="1" ht="15" customHeight="1" x14ac:dyDescent="0.2">
      <c r="A380" s="531">
        <v>340</v>
      </c>
      <c r="B380" s="532" t="s">
        <v>402</v>
      </c>
      <c r="C380" s="526" t="s">
        <v>1381</v>
      </c>
      <c r="D380" s="513" t="s">
        <v>1877</v>
      </c>
      <c r="E380" s="537">
        <v>44852</v>
      </c>
      <c r="F380" s="536" t="s">
        <v>1878</v>
      </c>
      <c r="G380" s="535">
        <v>288.04000000000002</v>
      </c>
      <c r="H380" s="579" t="s">
        <v>811</v>
      </c>
    </row>
    <row r="381" spans="1:8" s="530" customFormat="1" ht="15" customHeight="1" x14ac:dyDescent="0.2">
      <c r="A381" s="531">
        <v>341</v>
      </c>
      <c r="B381" s="532" t="s">
        <v>402</v>
      </c>
      <c r="C381" s="526" t="s">
        <v>1381</v>
      </c>
      <c r="D381" s="533" t="s">
        <v>1879</v>
      </c>
      <c r="E381" s="537">
        <v>44852</v>
      </c>
      <c r="F381" s="536" t="s">
        <v>1880</v>
      </c>
      <c r="G381" s="535">
        <v>0</v>
      </c>
      <c r="H381" s="579" t="s">
        <v>811</v>
      </c>
    </row>
    <row r="382" spans="1:8" s="530" customFormat="1" ht="15" customHeight="1" x14ac:dyDescent="0.2">
      <c r="A382" s="531">
        <v>342</v>
      </c>
      <c r="B382" s="532" t="s">
        <v>402</v>
      </c>
      <c r="C382" s="526" t="s">
        <v>1381</v>
      </c>
      <c r="D382" s="443" t="s">
        <v>857</v>
      </c>
      <c r="E382" s="537">
        <v>44852</v>
      </c>
      <c r="F382" s="536" t="s">
        <v>1881</v>
      </c>
      <c r="G382" s="535">
        <v>935</v>
      </c>
      <c r="H382" s="579" t="s">
        <v>845</v>
      </c>
    </row>
    <row r="383" spans="1:8" s="530" customFormat="1" ht="15" customHeight="1" x14ac:dyDescent="0.2">
      <c r="A383" s="531">
        <v>343</v>
      </c>
      <c r="B383" s="532" t="s">
        <v>402</v>
      </c>
      <c r="C383" s="526" t="s">
        <v>1381</v>
      </c>
      <c r="D383" s="533" t="s">
        <v>1882</v>
      </c>
      <c r="E383" s="537">
        <v>44852</v>
      </c>
      <c r="F383" s="536" t="s">
        <v>1883</v>
      </c>
      <c r="G383" s="535">
        <v>14606.88</v>
      </c>
      <c r="H383" s="579" t="s">
        <v>845</v>
      </c>
    </row>
    <row r="384" spans="1:8" s="530" customFormat="1" ht="15" customHeight="1" x14ac:dyDescent="0.2">
      <c r="A384" s="531">
        <v>344</v>
      </c>
      <c r="B384" s="532" t="s">
        <v>402</v>
      </c>
      <c r="C384" s="526" t="s">
        <v>1381</v>
      </c>
      <c r="D384" s="533" t="s">
        <v>1884</v>
      </c>
      <c r="E384" s="537">
        <v>44852</v>
      </c>
      <c r="F384" s="536" t="s">
        <v>1885</v>
      </c>
      <c r="G384" s="535">
        <v>0</v>
      </c>
      <c r="H384" s="579" t="s">
        <v>845</v>
      </c>
    </row>
    <row r="385" spans="1:8" s="530" customFormat="1" ht="15" customHeight="1" x14ac:dyDescent="0.2">
      <c r="A385" s="531">
        <v>345</v>
      </c>
      <c r="B385" s="532" t="s">
        <v>402</v>
      </c>
      <c r="C385" s="526" t="s">
        <v>1381</v>
      </c>
      <c r="D385" s="443" t="s">
        <v>1817</v>
      </c>
      <c r="E385" s="537">
        <v>44844</v>
      </c>
      <c r="F385" s="536" t="s">
        <v>1886</v>
      </c>
      <c r="G385" s="535">
        <v>0</v>
      </c>
      <c r="H385" s="579" t="s">
        <v>845</v>
      </c>
    </row>
    <row r="386" spans="1:8" s="530" customFormat="1" ht="15" customHeight="1" x14ac:dyDescent="0.2">
      <c r="A386" s="531">
        <v>346</v>
      </c>
      <c r="B386" s="532" t="s">
        <v>402</v>
      </c>
      <c r="C386" s="526" t="s">
        <v>1381</v>
      </c>
      <c r="D386" s="533" t="s">
        <v>848</v>
      </c>
      <c r="E386" s="537">
        <v>44844</v>
      </c>
      <c r="F386" s="536" t="s">
        <v>1887</v>
      </c>
      <c r="G386" s="535">
        <v>0</v>
      </c>
      <c r="H386" s="579" t="s">
        <v>845</v>
      </c>
    </row>
    <row r="387" spans="1:8" s="530" customFormat="1" ht="15" customHeight="1" x14ac:dyDescent="0.2">
      <c r="A387" s="531">
        <v>347</v>
      </c>
      <c r="B387" s="532" t="s">
        <v>402</v>
      </c>
      <c r="C387" s="526" t="s">
        <v>1381</v>
      </c>
      <c r="D387" s="533" t="s">
        <v>1888</v>
      </c>
      <c r="E387" s="537">
        <v>44852</v>
      </c>
      <c r="F387" s="536" t="s">
        <v>1889</v>
      </c>
      <c r="G387" s="535">
        <v>0</v>
      </c>
      <c r="H387" s="579" t="s">
        <v>845</v>
      </c>
    </row>
    <row r="388" spans="1:8" s="530" customFormat="1" ht="15" customHeight="1" x14ac:dyDescent="0.2">
      <c r="A388" s="561">
        <v>348</v>
      </c>
      <c r="B388" s="562" t="s">
        <v>402</v>
      </c>
      <c r="C388" s="526" t="s">
        <v>1381</v>
      </c>
      <c r="D388" s="514" t="s">
        <v>369</v>
      </c>
      <c r="E388" s="563">
        <v>44852</v>
      </c>
      <c r="F388" s="563" t="s">
        <v>1890</v>
      </c>
      <c r="G388" s="442">
        <v>678.25</v>
      </c>
      <c r="H388" s="579" t="s">
        <v>812</v>
      </c>
    </row>
    <row r="389" spans="1:8" s="530" customFormat="1" ht="15" customHeight="1" x14ac:dyDescent="0.2">
      <c r="A389" s="531">
        <v>349</v>
      </c>
      <c r="B389" s="532" t="s">
        <v>402</v>
      </c>
      <c r="C389" s="526" t="s">
        <v>1381</v>
      </c>
      <c r="D389" s="533" t="s">
        <v>435</v>
      </c>
      <c r="E389" s="537">
        <v>44852</v>
      </c>
      <c r="F389" s="536" t="s">
        <v>1891</v>
      </c>
      <c r="G389" s="535">
        <v>1485.57</v>
      </c>
      <c r="H389" s="579" t="s">
        <v>811</v>
      </c>
    </row>
    <row r="390" spans="1:8" s="530" customFormat="1" ht="15" customHeight="1" x14ac:dyDescent="0.2">
      <c r="A390" s="531">
        <v>350</v>
      </c>
      <c r="B390" s="532" t="s">
        <v>402</v>
      </c>
      <c r="C390" s="526" t="s">
        <v>1381</v>
      </c>
      <c r="D390" s="533" t="s">
        <v>1608</v>
      </c>
      <c r="E390" s="537">
        <v>44859</v>
      </c>
      <c r="F390" s="536" t="s">
        <v>1892</v>
      </c>
      <c r="G390" s="535">
        <v>0</v>
      </c>
      <c r="H390" s="579" t="s">
        <v>844</v>
      </c>
    </row>
    <row r="391" spans="1:8" s="530" customFormat="1" ht="15" customHeight="1" x14ac:dyDescent="0.2">
      <c r="A391" s="531">
        <v>351</v>
      </c>
      <c r="B391" s="532" t="s">
        <v>402</v>
      </c>
      <c r="C391" s="526" t="s">
        <v>1381</v>
      </c>
      <c r="D391" s="513" t="s">
        <v>666</v>
      </c>
      <c r="E391" s="537">
        <v>44866</v>
      </c>
      <c r="F391" s="536" t="s">
        <v>1893</v>
      </c>
      <c r="G391" s="535">
        <v>0</v>
      </c>
      <c r="H391" s="582" t="s">
        <v>845</v>
      </c>
    </row>
    <row r="392" spans="1:8" s="530" customFormat="1" ht="15" customHeight="1" x14ac:dyDescent="0.2">
      <c r="A392" s="561">
        <v>352</v>
      </c>
      <c r="B392" s="562" t="s">
        <v>402</v>
      </c>
      <c r="C392" s="526" t="s">
        <v>1381</v>
      </c>
      <c r="D392" s="514" t="s">
        <v>848</v>
      </c>
      <c r="E392" s="563">
        <v>44852</v>
      </c>
      <c r="F392" s="563" t="s">
        <v>1894</v>
      </c>
      <c r="G392" s="442">
        <v>0</v>
      </c>
      <c r="H392" s="579" t="s">
        <v>845</v>
      </c>
    </row>
    <row r="393" spans="1:8" s="530" customFormat="1" ht="15" customHeight="1" x14ac:dyDescent="0.2">
      <c r="A393" s="561">
        <v>353</v>
      </c>
      <c r="B393" s="562" t="s">
        <v>402</v>
      </c>
      <c r="C393" s="526" t="s">
        <v>1381</v>
      </c>
      <c r="D393" s="513" t="s">
        <v>1856</v>
      </c>
      <c r="E393" s="563">
        <v>44859</v>
      </c>
      <c r="F393" s="536" t="s">
        <v>1895</v>
      </c>
      <c r="G393" s="442">
        <v>0</v>
      </c>
      <c r="H393" s="579" t="s">
        <v>811</v>
      </c>
    </row>
    <row r="394" spans="1:8" s="530" customFormat="1" ht="15" customHeight="1" x14ac:dyDescent="0.2">
      <c r="A394" s="561">
        <v>354</v>
      </c>
      <c r="B394" s="562" t="s">
        <v>402</v>
      </c>
      <c r="C394" s="526" t="s">
        <v>1381</v>
      </c>
      <c r="D394" s="514" t="s">
        <v>1856</v>
      </c>
      <c r="E394" s="563">
        <v>44859</v>
      </c>
      <c r="F394" s="536" t="s">
        <v>1563</v>
      </c>
      <c r="G394" s="442">
        <v>0</v>
      </c>
      <c r="H394" s="579" t="s">
        <v>811</v>
      </c>
    </row>
    <row r="395" spans="1:8" s="530" customFormat="1" ht="15" customHeight="1" x14ac:dyDescent="0.2">
      <c r="A395" s="564">
        <v>355</v>
      </c>
      <c r="B395" s="565" t="s">
        <v>402</v>
      </c>
      <c r="C395" s="526" t="s">
        <v>1381</v>
      </c>
      <c r="D395" s="516" t="s">
        <v>1896</v>
      </c>
      <c r="E395" s="566">
        <v>44852</v>
      </c>
      <c r="F395" s="539" t="s">
        <v>1897</v>
      </c>
      <c r="G395" s="567">
        <v>400</v>
      </c>
      <c r="H395" s="580" t="s">
        <v>847</v>
      </c>
    </row>
    <row r="396" spans="1:8" s="530" customFormat="1" ht="15" customHeight="1" x14ac:dyDescent="0.2">
      <c r="A396" s="561">
        <v>356</v>
      </c>
      <c r="B396" s="562" t="s">
        <v>402</v>
      </c>
      <c r="C396" s="526" t="s">
        <v>1381</v>
      </c>
      <c r="D396" s="514" t="s">
        <v>688</v>
      </c>
      <c r="E396" s="563">
        <v>44852</v>
      </c>
      <c r="F396" s="536" t="s">
        <v>1898</v>
      </c>
      <c r="G396" s="442">
        <v>0</v>
      </c>
      <c r="H396" s="579" t="s">
        <v>812</v>
      </c>
    </row>
    <row r="397" spans="1:8" s="530" customFormat="1" ht="24" customHeight="1" x14ac:dyDescent="0.2">
      <c r="A397" s="564">
        <v>357</v>
      </c>
      <c r="B397" s="565" t="s">
        <v>402</v>
      </c>
      <c r="C397" s="526" t="s">
        <v>1381</v>
      </c>
      <c r="D397" s="516" t="s">
        <v>1899</v>
      </c>
      <c r="E397" s="566">
        <v>44859</v>
      </c>
      <c r="F397" s="566" t="s">
        <v>1900</v>
      </c>
      <c r="G397" s="567">
        <v>0</v>
      </c>
      <c r="H397" s="580" t="s">
        <v>812</v>
      </c>
    </row>
    <row r="398" spans="1:8" s="530" customFormat="1" ht="15" customHeight="1" x14ac:dyDescent="0.2">
      <c r="A398" s="561">
        <v>358</v>
      </c>
      <c r="B398" s="562" t="s">
        <v>402</v>
      </c>
      <c r="C398" s="526" t="s">
        <v>1381</v>
      </c>
      <c r="D398" s="514" t="s">
        <v>890</v>
      </c>
      <c r="E398" s="563">
        <v>44866</v>
      </c>
      <c r="F398" s="536" t="s">
        <v>1901</v>
      </c>
      <c r="G398" s="442">
        <v>131.15</v>
      </c>
      <c r="H398" s="580" t="s">
        <v>811</v>
      </c>
    </row>
    <row r="399" spans="1:8" s="530" customFormat="1" ht="15" customHeight="1" x14ac:dyDescent="0.2">
      <c r="A399" s="531">
        <v>359</v>
      </c>
      <c r="B399" s="532" t="s">
        <v>402</v>
      </c>
      <c r="C399" s="526" t="s">
        <v>1381</v>
      </c>
      <c r="D399" s="533" t="s">
        <v>708</v>
      </c>
      <c r="E399" s="537">
        <v>44894</v>
      </c>
      <c r="F399" s="536" t="s">
        <v>1902</v>
      </c>
      <c r="G399" s="535">
        <v>0</v>
      </c>
      <c r="H399" s="579" t="s">
        <v>812</v>
      </c>
    </row>
    <row r="400" spans="1:8" s="530" customFormat="1" ht="15" customHeight="1" x14ac:dyDescent="0.2">
      <c r="A400" s="561">
        <v>360</v>
      </c>
      <c r="B400" s="562" t="s">
        <v>402</v>
      </c>
      <c r="C400" s="526" t="s">
        <v>1381</v>
      </c>
      <c r="D400" s="513" t="s">
        <v>852</v>
      </c>
      <c r="E400" s="563">
        <v>44866</v>
      </c>
      <c r="F400" s="536" t="s">
        <v>1903</v>
      </c>
      <c r="G400" s="442">
        <v>0</v>
      </c>
      <c r="H400" s="579" t="s">
        <v>811</v>
      </c>
    </row>
    <row r="401" spans="1:8" s="530" customFormat="1" ht="15" customHeight="1" x14ac:dyDescent="0.2">
      <c r="A401" s="561">
        <v>361</v>
      </c>
      <c r="B401" s="562" t="s">
        <v>402</v>
      </c>
      <c r="C401" s="526" t="s">
        <v>1381</v>
      </c>
      <c r="D401" s="513" t="s">
        <v>1904</v>
      </c>
      <c r="E401" s="563">
        <v>44894</v>
      </c>
      <c r="F401" s="563" t="s">
        <v>1905</v>
      </c>
      <c r="G401" s="442">
        <v>0</v>
      </c>
      <c r="H401" s="579" t="s">
        <v>811</v>
      </c>
    </row>
    <row r="402" spans="1:8" s="530" customFormat="1" ht="15" customHeight="1" x14ac:dyDescent="0.2">
      <c r="A402" s="561">
        <v>362</v>
      </c>
      <c r="B402" s="562" t="s">
        <v>402</v>
      </c>
      <c r="C402" s="526" t="s">
        <v>1381</v>
      </c>
      <c r="D402" s="514" t="s">
        <v>860</v>
      </c>
      <c r="E402" s="563">
        <v>44894</v>
      </c>
      <c r="F402" s="536" t="s">
        <v>1906</v>
      </c>
      <c r="G402" s="442">
        <v>0</v>
      </c>
      <c r="H402" s="579" t="s">
        <v>814</v>
      </c>
    </row>
    <row r="403" spans="1:8" s="530" customFormat="1" ht="15" customHeight="1" x14ac:dyDescent="0.2">
      <c r="A403" s="561">
        <v>363</v>
      </c>
      <c r="B403" s="562" t="s">
        <v>402</v>
      </c>
      <c r="C403" s="526" t="s">
        <v>1381</v>
      </c>
      <c r="D403" s="514" t="s">
        <v>1907</v>
      </c>
      <c r="E403" s="563">
        <v>44894</v>
      </c>
      <c r="F403" s="536" t="s">
        <v>1908</v>
      </c>
      <c r="G403" s="442">
        <v>0</v>
      </c>
      <c r="H403" s="579" t="s">
        <v>813</v>
      </c>
    </row>
    <row r="404" spans="1:8" s="530" customFormat="1" ht="15" customHeight="1" x14ac:dyDescent="0.2">
      <c r="A404" s="561">
        <v>364</v>
      </c>
      <c r="B404" s="562" t="s">
        <v>402</v>
      </c>
      <c r="C404" s="526" t="s">
        <v>1381</v>
      </c>
      <c r="D404" s="514" t="s">
        <v>141</v>
      </c>
      <c r="E404" s="563">
        <v>44880</v>
      </c>
      <c r="F404" s="536" t="s">
        <v>1909</v>
      </c>
      <c r="G404" s="442">
        <v>82470.33</v>
      </c>
      <c r="H404" s="579" t="s">
        <v>811</v>
      </c>
    </row>
    <row r="405" spans="1:8" s="530" customFormat="1" ht="15" customHeight="1" x14ac:dyDescent="0.2">
      <c r="A405" s="561">
        <v>365</v>
      </c>
      <c r="B405" s="562" t="s">
        <v>402</v>
      </c>
      <c r="C405" s="526" t="s">
        <v>1381</v>
      </c>
      <c r="D405" s="533" t="s">
        <v>1877</v>
      </c>
      <c r="E405" s="563">
        <v>44866</v>
      </c>
      <c r="F405" s="536" t="s">
        <v>1910</v>
      </c>
      <c r="G405" s="442">
        <v>9.6</v>
      </c>
      <c r="H405" s="579" t="s">
        <v>811</v>
      </c>
    </row>
    <row r="406" spans="1:8" s="530" customFormat="1" ht="15" customHeight="1" x14ac:dyDescent="0.2">
      <c r="A406" s="561">
        <v>366</v>
      </c>
      <c r="B406" s="562" t="s">
        <v>402</v>
      </c>
      <c r="C406" s="526" t="s">
        <v>1381</v>
      </c>
      <c r="D406" s="514" t="s">
        <v>1888</v>
      </c>
      <c r="E406" s="563">
        <v>44866</v>
      </c>
      <c r="F406" s="536" t="s">
        <v>1911</v>
      </c>
      <c r="G406" s="442">
        <v>0</v>
      </c>
      <c r="H406" s="579" t="s">
        <v>845</v>
      </c>
    </row>
    <row r="407" spans="1:8" s="530" customFormat="1" ht="15" customHeight="1" x14ac:dyDescent="0.2">
      <c r="A407" s="561">
        <v>367</v>
      </c>
      <c r="B407" s="562" t="s">
        <v>402</v>
      </c>
      <c r="C407" s="526" t="s">
        <v>1381</v>
      </c>
      <c r="D407" s="514" t="s">
        <v>848</v>
      </c>
      <c r="E407" s="563">
        <v>44866</v>
      </c>
      <c r="F407" s="536" t="s">
        <v>1912</v>
      </c>
      <c r="G407" s="442">
        <v>0</v>
      </c>
      <c r="H407" s="579" t="s">
        <v>845</v>
      </c>
    </row>
    <row r="408" spans="1:8" s="530" customFormat="1" ht="15" customHeight="1" x14ac:dyDescent="0.2">
      <c r="A408" s="561">
        <v>368</v>
      </c>
      <c r="B408" s="562" t="s">
        <v>402</v>
      </c>
      <c r="C408" s="541" t="s">
        <v>1381</v>
      </c>
      <c r="D408" s="513" t="s">
        <v>1817</v>
      </c>
      <c r="E408" s="563">
        <v>44866</v>
      </c>
      <c r="F408" s="563" t="s">
        <v>1913</v>
      </c>
      <c r="G408" s="442">
        <v>0</v>
      </c>
      <c r="H408" s="579" t="s">
        <v>845</v>
      </c>
    </row>
    <row r="409" spans="1:8" s="530" customFormat="1" ht="24" customHeight="1" x14ac:dyDescent="0.2">
      <c r="A409" s="564">
        <v>369</v>
      </c>
      <c r="B409" s="565" t="s">
        <v>402</v>
      </c>
      <c r="C409" s="526" t="s">
        <v>1381</v>
      </c>
      <c r="D409" s="516" t="s">
        <v>1914</v>
      </c>
      <c r="E409" s="566">
        <v>44894</v>
      </c>
      <c r="F409" s="566" t="s">
        <v>1915</v>
      </c>
      <c r="G409" s="567">
        <v>-9.1999999999999993</v>
      </c>
      <c r="H409" s="580" t="s">
        <v>812</v>
      </c>
    </row>
    <row r="410" spans="1:8" s="530" customFormat="1" ht="15" customHeight="1" x14ac:dyDescent="0.2">
      <c r="A410" s="561">
        <v>370</v>
      </c>
      <c r="B410" s="562" t="s">
        <v>402</v>
      </c>
      <c r="C410" s="526" t="s">
        <v>1381</v>
      </c>
      <c r="D410" s="514" t="s">
        <v>1916</v>
      </c>
      <c r="E410" s="563">
        <v>44894</v>
      </c>
      <c r="F410" s="536" t="s">
        <v>1917</v>
      </c>
      <c r="G410" s="442">
        <v>693.97</v>
      </c>
      <c r="H410" s="580" t="s">
        <v>845</v>
      </c>
    </row>
    <row r="411" spans="1:8" s="530" customFormat="1" ht="15" customHeight="1" x14ac:dyDescent="0.2">
      <c r="A411" s="561">
        <v>371</v>
      </c>
      <c r="B411" s="562" t="s">
        <v>402</v>
      </c>
      <c r="C411" s="526" t="s">
        <v>1381</v>
      </c>
      <c r="D411" s="513" t="s">
        <v>141</v>
      </c>
      <c r="E411" s="563">
        <v>44866</v>
      </c>
      <c r="F411" s="563" t="s">
        <v>1918</v>
      </c>
      <c r="G411" s="442">
        <v>78936.53</v>
      </c>
      <c r="H411" s="579" t="s">
        <v>811</v>
      </c>
    </row>
    <row r="412" spans="1:8" s="530" customFormat="1" ht="24" customHeight="1" x14ac:dyDescent="0.2">
      <c r="A412" s="561">
        <v>372</v>
      </c>
      <c r="B412" s="562" t="s">
        <v>402</v>
      </c>
      <c r="C412" s="526" t="s">
        <v>1381</v>
      </c>
      <c r="D412" s="513" t="s">
        <v>1919</v>
      </c>
      <c r="E412" s="563">
        <v>44894</v>
      </c>
      <c r="F412" s="536" t="s">
        <v>1920</v>
      </c>
      <c r="G412" s="442">
        <v>0</v>
      </c>
      <c r="H412" s="579" t="s">
        <v>844</v>
      </c>
    </row>
    <row r="413" spans="1:8" s="530" customFormat="1" ht="15" customHeight="1" x14ac:dyDescent="0.2">
      <c r="A413" s="564">
        <v>373</v>
      </c>
      <c r="B413" s="565" t="s">
        <v>402</v>
      </c>
      <c r="C413" s="526" t="s">
        <v>1381</v>
      </c>
      <c r="D413" s="568" t="s">
        <v>369</v>
      </c>
      <c r="E413" s="566">
        <v>44880</v>
      </c>
      <c r="F413" s="566" t="s">
        <v>1921</v>
      </c>
      <c r="G413" s="567">
        <v>500</v>
      </c>
      <c r="H413" s="580" t="s">
        <v>811</v>
      </c>
    </row>
    <row r="414" spans="1:8" s="530" customFormat="1" ht="15" customHeight="1" x14ac:dyDescent="0.2">
      <c r="A414" s="561">
        <v>374</v>
      </c>
      <c r="B414" s="562" t="s">
        <v>402</v>
      </c>
      <c r="C414" s="526" t="s">
        <v>1381</v>
      </c>
      <c r="D414" s="514" t="s">
        <v>1922</v>
      </c>
      <c r="E414" s="563">
        <v>44894</v>
      </c>
      <c r="F414" s="563" t="s">
        <v>1923</v>
      </c>
      <c r="G414" s="442">
        <v>0</v>
      </c>
      <c r="H414" s="579" t="s">
        <v>845</v>
      </c>
    </row>
    <row r="415" spans="1:8" s="530" customFormat="1" ht="15" customHeight="1" x14ac:dyDescent="0.2">
      <c r="A415" s="561">
        <v>375</v>
      </c>
      <c r="B415" s="562" t="s">
        <v>402</v>
      </c>
      <c r="C415" s="526" t="s">
        <v>1381</v>
      </c>
      <c r="D415" s="513" t="s">
        <v>1924</v>
      </c>
      <c r="E415" s="563">
        <v>44880</v>
      </c>
      <c r="F415" s="563" t="s">
        <v>1925</v>
      </c>
      <c r="G415" s="442">
        <v>40000</v>
      </c>
      <c r="H415" s="579" t="s">
        <v>850</v>
      </c>
    </row>
    <row r="416" spans="1:8" s="530" customFormat="1" ht="15" customHeight="1" x14ac:dyDescent="0.2">
      <c r="A416" s="561">
        <v>376</v>
      </c>
      <c r="B416" s="562" t="s">
        <v>402</v>
      </c>
      <c r="C416" s="526" t="s">
        <v>1381</v>
      </c>
      <c r="D416" s="513" t="s">
        <v>689</v>
      </c>
      <c r="E416" s="563">
        <v>44880</v>
      </c>
      <c r="F416" s="536" t="s">
        <v>1926</v>
      </c>
      <c r="G416" s="442">
        <v>0</v>
      </c>
      <c r="H416" s="579" t="s">
        <v>811</v>
      </c>
    </row>
    <row r="417" spans="1:8" s="530" customFormat="1" ht="15" customHeight="1" x14ac:dyDescent="0.2">
      <c r="A417" s="561">
        <v>377</v>
      </c>
      <c r="B417" s="562" t="s">
        <v>402</v>
      </c>
      <c r="C417" s="526" t="s">
        <v>1381</v>
      </c>
      <c r="D417" s="514" t="s">
        <v>1927</v>
      </c>
      <c r="E417" s="563">
        <v>44880</v>
      </c>
      <c r="F417" s="536" t="s">
        <v>1928</v>
      </c>
      <c r="G417" s="442">
        <v>0</v>
      </c>
      <c r="H417" s="579" t="s">
        <v>845</v>
      </c>
    </row>
    <row r="418" spans="1:8" s="530" customFormat="1" ht="15" customHeight="1" x14ac:dyDescent="0.2">
      <c r="A418" s="561">
        <v>378</v>
      </c>
      <c r="B418" s="562" t="s">
        <v>402</v>
      </c>
      <c r="C418" s="526" t="s">
        <v>1381</v>
      </c>
      <c r="D418" s="514" t="s">
        <v>612</v>
      </c>
      <c r="E418" s="563">
        <v>44880</v>
      </c>
      <c r="F418" s="563" t="s">
        <v>1929</v>
      </c>
      <c r="G418" s="442">
        <v>0</v>
      </c>
      <c r="H418" s="579" t="s">
        <v>847</v>
      </c>
    </row>
    <row r="419" spans="1:8" s="530" customFormat="1" ht="15" customHeight="1" x14ac:dyDescent="0.2">
      <c r="A419" s="561">
        <v>379</v>
      </c>
      <c r="B419" s="562" t="s">
        <v>402</v>
      </c>
      <c r="C419" s="526" t="s">
        <v>1381</v>
      </c>
      <c r="D419" s="514" t="s">
        <v>872</v>
      </c>
      <c r="E419" s="563">
        <v>44894</v>
      </c>
      <c r="F419" s="536" t="s">
        <v>1930</v>
      </c>
      <c r="G419" s="442">
        <v>80</v>
      </c>
      <c r="H419" s="579" t="s">
        <v>811</v>
      </c>
    </row>
    <row r="420" spans="1:8" s="530" customFormat="1" ht="15" customHeight="1" x14ac:dyDescent="0.2">
      <c r="A420" s="561">
        <v>380</v>
      </c>
      <c r="B420" s="562" t="s">
        <v>402</v>
      </c>
      <c r="C420" s="526" t="s">
        <v>1381</v>
      </c>
      <c r="D420" s="513" t="s">
        <v>689</v>
      </c>
      <c r="E420" s="563">
        <v>44880</v>
      </c>
      <c r="F420" s="536" t="s">
        <v>1931</v>
      </c>
      <c r="G420" s="442">
        <v>0</v>
      </c>
      <c r="H420" s="579" t="s">
        <v>811</v>
      </c>
    </row>
    <row r="421" spans="1:8" s="530" customFormat="1" ht="15" customHeight="1" x14ac:dyDescent="0.2">
      <c r="A421" s="561">
        <v>381</v>
      </c>
      <c r="B421" s="562" t="s">
        <v>402</v>
      </c>
      <c r="C421" s="526" t="s">
        <v>1381</v>
      </c>
      <c r="D421" s="514" t="s">
        <v>1662</v>
      </c>
      <c r="E421" s="563">
        <v>44894</v>
      </c>
      <c r="F421" s="536" t="s">
        <v>1932</v>
      </c>
      <c r="G421" s="442">
        <v>0</v>
      </c>
      <c r="H421" s="579" t="s">
        <v>814</v>
      </c>
    </row>
    <row r="422" spans="1:8" s="530" customFormat="1" ht="15" customHeight="1" x14ac:dyDescent="0.2">
      <c r="A422" s="561">
        <v>382</v>
      </c>
      <c r="B422" s="562" t="s">
        <v>402</v>
      </c>
      <c r="C422" s="526" t="s">
        <v>1381</v>
      </c>
      <c r="D422" s="513" t="s">
        <v>1933</v>
      </c>
      <c r="E422" s="563">
        <v>44894</v>
      </c>
      <c r="F422" s="563" t="s">
        <v>1934</v>
      </c>
      <c r="G422" s="442">
        <v>0</v>
      </c>
      <c r="H422" s="579" t="s">
        <v>814</v>
      </c>
    </row>
    <row r="423" spans="1:8" s="530" customFormat="1" ht="22.5" customHeight="1" x14ac:dyDescent="0.2">
      <c r="A423" s="561">
        <v>383</v>
      </c>
      <c r="B423" s="562" t="s">
        <v>402</v>
      </c>
      <c r="C423" s="526" t="s">
        <v>1381</v>
      </c>
      <c r="D423" s="513" t="s">
        <v>1935</v>
      </c>
      <c r="E423" s="563">
        <v>44894</v>
      </c>
      <c r="F423" s="536" t="s">
        <v>1936</v>
      </c>
      <c r="G423" s="442">
        <v>299.52</v>
      </c>
      <c r="H423" s="579" t="s">
        <v>812</v>
      </c>
    </row>
    <row r="424" spans="1:8" s="530" customFormat="1" ht="15" customHeight="1" x14ac:dyDescent="0.2">
      <c r="A424" s="561">
        <v>384</v>
      </c>
      <c r="B424" s="562" t="s">
        <v>402</v>
      </c>
      <c r="C424" s="526" t="s">
        <v>1381</v>
      </c>
      <c r="D424" s="514" t="s">
        <v>892</v>
      </c>
      <c r="E424" s="563">
        <v>44880</v>
      </c>
      <c r="F424" s="536" t="s">
        <v>1937</v>
      </c>
      <c r="G424" s="442">
        <v>1103.9000000000001</v>
      </c>
      <c r="H424" s="579" t="s">
        <v>863</v>
      </c>
    </row>
    <row r="425" spans="1:8" s="530" customFormat="1" ht="15" customHeight="1" thickBot="1" x14ac:dyDescent="0.25">
      <c r="A425" s="569">
        <v>385</v>
      </c>
      <c r="B425" s="570" t="s">
        <v>402</v>
      </c>
      <c r="C425" s="555" t="s">
        <v>1381</v>
      </c>
      <c r="D425" s="515" t="s">
        <v>689</v>
      </c>
      <c r="E425" s="571">
        <v>44894</v>
      </c>
      <c r="F425" s="546" t="s">
        <v>1938</v>
      </c>
      <c r="G425" s="572">
        <v>0</v>
      </c>
      <c r="H425" s="581" t="s">
        <v>811</v>
      </c>
    </row>
    <row r="426" spans="1:8" s="530" customFormat="1" ht="15" customHeight="1" x14ac:dyDescent="0.2">
      <c r="A426" s="415"/>
      <c r="B426" s="415"/>
      <c r="C426" s="415"/>
      <c r="D426" s="415"/>
      <c r="E426" s="415"/>
      <c r="F426" s="415"/>
      <c r="G426" s="415"/>
      <c r="H426" s="520" t="s">
        <v>619</v>
      </c>
    </row>
    <row r="427" spans="1:8" s="530" customFormat="1" ht="15" customHeight="1" x14ac:dyDescent="0.2">
      <c r="A427" s="415"/>
      <c r="B427" s="415"/>
      <c r="C427" s="1621" t="s">
        <v>90</v>
      </c>
      <c r="D427" s="1621"/>
      <c r="E427" s="1621"/>
      <c r="F427" s="1621"/>
      <c r="G427" s="1621"/>
      <c r="H427" s="1621"/>
    </row>
    <row r="428" spans="1:8" s="530" customFormat="1" ht="15" customHeight="1" x14ac:dyDescent="0.2">
      <c r="A428" s="415"/>
      <c r="B428" s="415"/>
      <c r="C428" s="1622" t="s">
        <v>1380</v>
      </c>
      <c r="D428" s="1622"/>
      <c r="E428" s="1622"/>
      <c r="F428" s="1622"/>
      <c r="G428" s="1622"/>
      <c r="H428" s="1622"/>
    </row>
    <row r="429" spans="1:8" s="530" customFormat="1" ht="15" customHeight="1" thickBot="1" x14ac:dyDescent="0.25">
      <c r="A429" s="559"/>
      <c r="B429" s="559"/>
      <c r="C429" s="559"/>
      <c r="D429" s="559"/>
      <c r="E429" s="559"/>
      <c r="F429" s="559"/>
      <c r="G429" s="559"/>
      <c r="H429" s="560"/>
    </row>
    <row r="430" spans="1:8" s="530" customFormat="1" ht="32.25" customHeight="1" thickBot="1" x14ac:dyDescent="0.25">
      <c r="A430" s="1618" t="s">
        <v>6</v>
      </c>
      <c r="B430" s="1619"/>
      <c r="C430" s="1620"/>
      <c r="D430" s="522" t="s">
        <v>7</v>
      </c>
      <c r="E430" s="522" t="s">
        <v>610</v>
      </c>
      <c r="F430" s="522" t="s">
        <v>138</v>
      </c>
      <c r="G430" s="522" t="s">
        <v>140</v>
      </c>
      <c r="H430" s="551" t="s">
        <v>139</v>
      </c>
    </row>
    <row r="431" spans="1:8" s="530" customFormat="1" ht="15" customHeight="1" x14ac:dyDescent="0.2">
      <c r="A431" s="561">
        <v>386</v>
      </c>
      <c r="B431" s="562" t="s">
        <v>402</v>
      </c>
      <c r="C431" s="526" t="s">
        <v>1381</v>
      </c>
      <c r="D431" s="513" t="s">
        <v>689</v>
      </c>
      <c r="E431" s="563">
        <v>44894</v>
      </c>
      <c r="F431" s="563" t="s">
        <v>1939</v>
      </c>
      <c r="G431" s="442">
        <v>0</v>
      </c>
      <c r="H431" s="579" t="s">
        <v>811</v>
      </c>
    </row>
    <row r="432" spans="1:8" s="530" customFormat="1" ht="15" customHeight="1" x14ac:dyDescent="0.2">
      <c r="A432" s="561">
        <v>387</v>
      </c>
      <c r="B432" s="562" t="s">
        <v>402</v>
      </c>
      <c r="C432" s="526" t="s">
        <v>1381</v>
      </c>
      <c r="D432" s="513" t="s">
        <v>1877</v>
      </c>
      <c r="E432" s="563">
        <v>44880</v>
      </c>
      <c r="F432" s="563" t="s">
        <v>1940</v>
      </c>
      <c r="G432" s="442">
        <v>70.36</v>
      </c>
      <c r="H432" s="579" t="s">
        <v>811</v>
      </c>
    </row>
    <row r="433" spans="1:8" s="530" customFormat="1" ht="15" customHeight="1" x14ac:dyDescent="0.2">
      <c r="A433" s="561">
        <v>388</v>
      </c>
      <c r="B433" s="562" t="s">
        <v>402</v>
      </c>
      <c r="C433" s="526" t="s">
        <v>1381</v>
      </c>
      <c r="D433" s="514" t="s">
        <v>1941</v>
      </c>
      <c r="E433" s="563">
        <v>44894</v>
      </c>
      <c r="F433" s="536" t="s">
        <v>1942</v>
      </c>
      <c r="G433" s="442">
        <v>51648.800000000003</v>
      </c>
      <c r="H433" s="582" t="s">
        <v>874</v>
      </c>
    </row>
    <row r="434" spans="1:8" s="530" customFormat="1" ht="15" customHeight="1" x14ac:dyDescent="0.2">
      <c r="A434" s="561">
        <v>389</v>
      </c>
      <c r="B434" s="562" t="s">
        <v>402</v>
      </c>
      <c r="C434" s="526" t="s">
        <v>1381</v>
      </c>
      <c r="D434" s="514" t="s">
        <v>1943</v>
      </c>
      <c r="E434" s="563">
        <v>44880</v>
      </c>
      <c r="F434" s="536" t="s">
        <v>1944</v>
      </c>
      <c r="G434" s="442">
        <v>-135</v>
      </c>
      <c r="H434" s="582" t="s">
        <v>846</v>
      </c>
    </row>
    <row r="435" spans="1:8" s="530" customFormat="1" ht="15" customHeight="1" x14ac:dyDescent="0.2">
      <c r="A435" s="561">
        <v>390</v>
      </c>
      <c r="B435" s="562" t="s">
        <v>402</v>
      </c>
      <c r="C435" s="526" t="s">
        <v>1381</v>
      </c>
      <c r="D435" s="513" t="s">
        <v>1945</v>
      </c>
      <c r="E435" s="563">
        <v>44894</v>
      </c>
      <c r="F435" s="536" t="s">
        <v>1946</v>
      </c>
      <c r="G435" s="442">
        <v>178.04</v>
      </c>
      <c r="H435" s="582" t="s">
        <v>846</v>
      </c>
    </row>
    <row r="436" spans="1:8" s="530" customFormat="1" ht="15" customHeight="1" x14ac:dyDescent="0.2">
      <c r="A436" s="561">
        <v>391</v>
      </c>
      <c r="B436" s="562" t="s">
        <v>402</v>
      </c>
      <c r="C436" s="526" t="s">
        <v>1381</v>
      </c>
      <c r="D436" s="513" t="s">
        <v>1888</v>
      </c>
      <c r="E436" s="563">
        <v>44880</v>
      </c>
      <c r="F436" s="536" t="s">
        <v>1909</v>
      </c>
      <c r="G436" s="442">
        <v>0</v>
      </c>
      <c r="H436" s="582" t="s">
        <v>845</v>
      </c>
    </row>
    <row r="437" spans="1:8" s="530" customFormat="1" ht="24" customHeight="1" x14ac:dyDescent="0.2">
      <c r="A437" s="561">
        <v>392</v>
      </c>
      <c r="B437" s="562" t="s">
        <v>402</v>
      </c>
      <c r="C437" s="526" t="s">
        <v>1381</v>
      </c>
      <c r="D437" s="513" t="s">
        <v>1947</v>
      </c>
      <c r="E437" s="563">
        <v>44894</v>
      </c>
      <c r="F437" s="536" t="s">
        <v>1948</v>
      </c>
      <c r="G437" s="442">
        <v>3568.57</v>
      </c>
      <c r="H437" s="582" t="s">
        <v>863</v>
      </c>
    </row>
    <row r="438" spans="1:8" s="530" customFormat="1" ht="15" customHeight="1" x14ac:dyDescent="0.2">
      <c r="A438" s="561">
        <v>393</v>
      </c>
      <c r="B438" s="562" t="s">
        <v>402</v>
      </c>
      <c r="C438" s="526" t="s">
        <v>1381</v>
      </c>
      <c r="D438" s="514" t="s">
        <v>1949</v>
      </c>
      <c r="E438" s="563">
        <v>44894</v>
      </c>
      <c r="F438" s="536" t="s">
        <v>1950</v>
      </c>
      <c r="G438" s="442">
        <v>2556</v>
      </c>
      <c r="H438" s="582" t="s">
        <v>844</v>
      </c>
    </row>
    <row r="439" spans="1:8" s="530" customFormat="1" ht="15" customHeight="1" x14ac:dyDescent="0.2">
      <c r="A439" s="564">
        <v>394</v>
      </c>
      <c r="B439" s="565" t="s">
        <v>402</v>
      </c>
      <c r="C439" s="526" t="s">
        <v>1381</v>
      </c>
      <c r="D439" s="568" t="s">
        <v>1951</v>
      </c>
      <c r="E439" s="566">
        <v>44880</v>
      </c>
      <c r="F439" s="539" t="s">
        <v>1952</v>
      </c>
      <c r="G439" s="567">
        <v>0</v>
      </c>
      <c r="H439" s="583" t="s">
        <v>813</v>
      </c>
    </row>
    <row r="440" spans="1:8" s="530" customFormat="1" ht="15" customHeight="1" x14ac:dyDescent="0.2">
      <c r="A440" s="561">
        <v>395</v>
      </c>
      <c r="B440" s="562" t="s">
        <v>402</v>
      </c>
      <c r="C440" s="526" t="s">
        <v>1381</v>
      </c>
      <c r="D440" s="513" t="s">
        <v>141</v>
      </c>
      <c r="E440" s="563">
        <v>44880</v>
      </c>
      <c r="F440" s="536" t="s">
        <v>1953</v>
      </c>
      <c r="G440" s="442">
        <v>7292.21</v>
      </c>
      <c r="H440" s="582" t="s">
        <v>811</v>
      </c>
    </row>
    <row r="441" spans="1:8" s="530" customFormat="1" ht="15" customHeight="1" x14ac:dyDescent="0.2">
      <c r="A441" s="561">
        <v>396</v>
      </c>
      <c r="B441" s="562" t="s">
        <v>402</v>
      </c>
      <c r="C441" s="526" t="s">
        <v>1381</v>
      </c>
      <c r="D441" s="513" t="s">
        <v>141</v>
      </c>
      <c r="E441" s="563">
        <v>44880</v>
      </c>
      <c r="F441" s="536" t="s">
        <v>1954</v>
      </c>
      <c r="G441" s="442">
        <v>11295</v>
      </c>
      <c r="H441" s="582" t="s">
        <v>811</v>
      </c>
    </row>
    <row r="442" spans="1:8" s="530" customFormat="1" ht="15" customHeight="1" x14ac:dyDescent="0.2">
      <c r="A442" s="561">
        <v>397</v>
      </c>
      <c r="B442" s="562" t="s">
        <v>402</v>
      </c>
      <c r="C442" s="526" t="s">
        <v>1381</v>
      </c>
      <c r="D442" s="514" t="s">
        <v>858</v>
      </c>
      <c r="E442" s="563">
        <v>44901</v>
      </c>
      <c r="F442" s="536" t="s">
        <v>1955</v>
      </c>
      <c r="G442" s="442">
        <v>33250</v>
      </c>
      <c r="H442" s="582" t="s">
        <v>811</v>
      </c>
    </row>
    <row r="443" spans="1:8" s="530" customFormat="1" ht="15" customHeight="1" x14ac:dyDescent="0.2">
      <c r="A443" s="561">
        <v>398</v>
      </c>
      <c r="B443" s="562" t="s">
        <v>402</v>
      </c>
      <c r="C443" s="526" t="s">
        <v>1381</v>
      </c>
      <c r="D443" s="513" t="s">
        <v>858</v>
      </c>
      <c r="E443" s="563">
        <v>44901</v>
      </c>
      <c r="F443" s="536" t="s">
        <v>1956</v>
      </c>
      <c r="G443" s="442">
        <v>1805</v>
      </c>
      <c r="H443" s="582" t="s">
        <v>811</v>
      </c>
    </row>
    <row r="444" spans="1:8" s="530" customFormat="1" ht="15" customHeight="1" x14ac:dyDescent="0.2">
      <c r="A444" s="564">
        <v>399</v>
      </c>
      <c r="B444" s="565" t="s">
        <v>402</v>
      </c>
      <c r="C444" s="526" t="s">
        <v>1381</v>
      </c>
      <c r="D444" s="568" t="s">
        <v>1845</v>
      </c>
      <c r="E444" s="566">
        <v>44901</v>
      </c>
      <c r="F444" s="539" t="s">
        <v>1957</v>
      </c>
      <c r="G444" s="567">
        <v>0</v>
      </c>
      <c r="H444" s="583" t="s">
        <v>811</v>
      </c>
    </row>
    <row r="445" spans="1:8" s="530" customFormat="1" ht="15" customHeight="1" x14ac:dyDescent="0.2">
      <c r="A445" s="561">
        <v>400</v>
      </c>
      <c r="B445" s="562" t="s">
        <v>402</v>
      </c>
      <c r="C445" s="526" t="s">
        <v>1381</v>
      </c>
      <c r="D445" s="514" t="s">
        <v>1872</v>
      </c>
      <c r="E445" s="563">
        <v>44901</v>
      </c>
      <c r="F445" s="536" t="s">
        <v>1958</v>
      </c>
      <c r="G445" s="442">
        <v>0</v>
      </c>
      <c r="H445" s="582" t="s">
        <v>811</v>
      </c>
    </row>
    <row r="446" spans="1:8" s="530" customFormat="1" ht="15" customHeight="1" x14ac:dyDescent="0.2">
      <c r="A446" s="561">
        <v>401</v>
      </c>
      <c r="B446" s="562" t="s">
        <v>402</v>
      </c>
      <c r="C446" s="526" t="s">
        <v>1381</v>
      </c>
      <c r="D446" s="514" t="s">
        <v>1959</v>
      </c>
      <c r="E446" s="563">
        <v>44915</v>
      </c>
      <c r="F446" s="536" t="s">
        <v>1960</v>
      </c>
      <c r="G446" s="442">
        <v>0</v>
      </c>
      <c r="H446" s="582" t="s">
        <v>811</v>
      </c>
    </row>
    <row r="447" spans="1:8" s="530" customFormat="1" ht="15" customHeight="1" x14ac:dyDescent="0.2">
      <c r="A447" s="561">
        <v>402</v>
      </c>
      <c r="B447" s="562" t="s">
        <v>402</v>
      </c>
      <c r="C447" s="526" t="s">
        <v>1381</v>
      </c>
      <c r="D447" s="514" t="s">
        <v>1961</v>
      </c>
      <c r="E447" s="563">
        <v>44915</v>
      </c>
      <c r="F447" s="536" t="s">
        <v>1962</v>
      </c>
      <c r="G447" s="442">
        <v>0</v>
      </c>
      <c r="H447" s="582" t="s">
        <v>811</v>
      </c>
    </row>
    <row r="448" spans="1:8" s="530" customFormat="1" ht="15" customHeight="1" x14ac:dyDescent="0.2">
      <c r="A448" s="561">
        <v>403</v>
      </c>
      <c r="B448" s="562" t="s">
        <v>402</v>
      </c>
      <c r="C448" s="526" t="s">
        <v>1381</v>
      </c>
      <c r="D448" s="514" t="s">
        <v>882</v>
      </c>
      <c r="E448" s="563">
        <v>44901</v>
      </c>
      <c r="F448" s="536" t="s">
        <v>1963</v>
      </c>
      <c r="G448" s="442">
        <v>100</v>
      </c>
      <c r="H448" s="582" t="s">
        <v>815</v>
      </c>
    </row>
    <row r="449" spans="1:8" s="530" customFormat="1" ht="15" customHeight="1" x14ac:dyDescent="0.2">
      <c r="A449" s="561">
        <v>404</v>
      </c>
      <c r="B449" s="562" t="s">
        <v>402</v>
      </c>
      <c r="C449" s="526" t="s">
        <v>1381</v>
      </c>
      <c r="D449" s="513" t="s">
        <v>1964</v>
      </c>
      <c r="E449" s="563">
        <v>44915</v>
      </c>
      <c r="F449" s="536" t="s">
        <v>1965</v>
      </c>
      <c r="G449" s="442">
        <v>0</v>
      </c>
      <c r="H449" s="582" t="s">
        <v>846</v>
      </c>
    </row>
    <row r="450" spans="1:8" s="530" customFormat="1" ht="15" customHeight="1" x14ac:dyDescent="0.2">
      <c r="A450" s="561">
        <v>405</v>
      </c>
      <c r="B450" s="562" t="s">
        <v>402</v>
      </c>
      <c r="C450" s="526" t="s">
        <v>1381</v>
      </c>
      <c r="D450" s="514" t="s">
        <v>1966</v>
      </c>
      <c r="E450" s="563">
        <v>44915</v>
      </c>
      <c r="F450" s="536" t="s">
        <v>1967</v>
      </c>
      <c r="G450" s="442">
        <v>260</v>
      </c>
      <c r="H450" s="582" t="s">
        <v>846</v>
      </c>
    </row>
    <row r="451" spans="1:8" s="530" customFormat="1" ht="15" customHeight="1" x14ac:dyDescent="0.2">
      <c r="A451" s="561">
        <v>406</v>
      </c>
      <c r="B451" s="562" t="s">
        <v>402</v>
      </c>
      <c r="C451" s="526" t="s">
        <v>1381</v>
      </c>
      <c r="D451" s="513" t="s">
        <v>688</v>
      </c>
      <c r="E451" s="563">
        <v>44901</v>
      </c>
      <c r="F451" s="536" t="s">
        <v>1968</v>
      </c>
      <c r="G451" s="442">
        <v>0</v>
      </c>
      <c r="H451" s="582" t="s">
        <v>812</v>
      </c>
    </row>
    <row r="452" spans="1:8" s="530" customFormat="1" ht="15" customHeight="1" x14ac:dyDescent="0.2">
      <c r="A452" s="561">
        <v>407</v>
      </c>
      <c r="B452" s="562" t="s">
        <v>402</v>
      </c>
      <c r="C452" s="526" t="s">
        <v>1381</v>
      </c>
      <c r="D452" s="513" t="s">
        <v>849</v>
      </c>
      <c r="E452" s="563">
        <v>44901</v>
      </c>
      <c r="F452" s="536" t="s">
        <v>1969</v>
      </c>
      <c r="G452" s="442">
        <v>4.2300000000000004</v>
      </c>
      <c r="H452" s="582" t="s">
        <v>811</v>
      </c>
    </row>
    <row r="453" spans="1:8" s="530" customFormat="1" ht="15" customHeight="1" x14ac:dyDescent="0.2">
      <c r="A453" s="561">
        <v>408</v>
      </c>
      <c r="B453" s="562" t="s">
        <v>402</v>
      </c>
      <c r="C453" s="526" t="s">
        <v>1381</v>
      </c>
      <c r="D453" s="514" t="s">
        <v>141</v>
      </c>
      <c r="E453" s="563">
        <v>44901</v>
      </c>
      <c r="F453" s="536" t="s">
        <v>1970</v>
      </c>
      <c r="G453" s="442">
        <v>5057.9399999999996</v>
      </c>
      <c r="H453" s="582" t="s">
        <v>811</v>
      </c>
    </row>
    <row r="454" spans="1:8" s="530" customFormat="1" ht="15" customHeight="1" x14ac:dyDescent="0.2">
      <c r="A454" s="561">
        <v>409</v>
      </c>
      <c r="B454" s="562" t="s">
        <v>402</v>
      </c>
      <c r="C454" s="541" t="s">
        <v>1381</v>
      </c>
      <c r="D454" s="513" t="s">
        <v>1971</v>
      </c>
      <c r="E454" s="563">
        <v>44915</v>
      </c>
      <c r="F454" s="536" t="s">
        <v>1972</v>
      </c>
      <c r="G454" s="442">
        <v>2821.41</v>
      </c>
      <c r="H454" s="582" t="s">
        <v>874</v>
      </c>
    </row>
    <row r="455" spans="1:8" s="530" customFormat="1" ht="15" customHeight="1" x14ac:dyDescent="0.2">
      <c r="A455" s="564">
        <v>410</v>
      </c>
      <c r="B455" s="565" t="s">
        <v>402</v>
      </c>
      <c r="C455" s="526" t="s">
        <v>1381</v>
      </c>
      <c r="D455" s="516" t="s">
        <v>1973</v>
      </c>
      <c r="E455" s="566">
        <v>44901</v>
      </c>
      <c r="F455" s="539" t="s">
        <v>1974</v>
      </c>
      <c r="G455" s="567">
        <v>0</v>
      </c>
      <c r="H455" s="583" t="s">
        <v>814</v>
      </c>
    </row>
    <row r="456" spans="1:8" s="530" customFormat="1" ht="15" customHeight="1" x14ac:dyDescent="0.2">
      <c r="A456" s="561">
        <v>411</v>
      </c>
      <c r="B456" s="562" t="s">
        <v>402</v>
      </c>
      <c r="C456" s="541" t="s">
        <v>1381</v>
      </c>
      <c r="D456" s="513" t="s">
        <v>612</v>
      </c>
      <c r="E456" s="563">
        <v>44901</v>
      </c>
      <c r="F456" s="536" t="s">
        <v>1975</v>
      </c>
      <c r="G456" s="442">
        <v>0</v>
      </c>
      <c r="H456" s="582" t="s">
        <v>847</v>
      </c>
    </row>
    <row r="457" spans="1:8" s="530" customFormat="1" ht="15" customHeight="1" x14ac:dyDescent="0.2">
      <c r="A457" s="564">
        <v>412</v>
      </c>
      <c r="B457" s="565" t="s">
        <v>402</v>
      </c>
      <c r="C457" s="541" t="s">
        <v>1381</v>
      </c>
      <c r="D457" s="516" t="s">
        <v>1976</v>
      </c>
      <c r="E457" s="566">
        <v>44901</v>
      </c>
      <c r="F457" s="539" t="s">
        <v>1977</v>
      </c>
      <c r="G457" s="567">
        <v>0</v>
      </c>
      <c r="H457" s="583" t="s">
        <v>863</v>
      </c>
    </row>
    <row r="458" spans="1:8" s="530" customFormat="1" ht="24" customHeight="1" x14ac:dyDescent="0.2">
      <c r="A458" s="561">
        <v>413</v>
      </c>
      <c r="B458" s="562" t="s">
        <v>402</v>
      </c>
      <c r="C458" s="541" t="s">
        <v>1381</v>
      </c>
      <c r="D458" s="513" t="s">
        <v>1978</v>
      </c>
      <c r="E458" s="563">
        <v>44915</v>
      </c>
      <c r="F458" s="536" t="s">
        <v>1979</v>
      </c>
      <c r="G458" s="442">
        <v>3000</v>
      </c>
      <c r="H458" s="582" t="s">
        <v>812</v>
      </c>
    </row>
    <row r="459" spans="1:8" s="530" customFormat="1" ht="15" customHeight="1" x14ac:dyDescent="0.2">
      <c r="A459" s="561">
        <v>414</v>
      </c>
      <c r="B459" s="562" t="s">
        <v>402</v>
      </c>
      <c r="C459" s="541" t="s">
        <v>1381</v>
      </c>
      <c r="D459" s="514" t="s">
        <v>1980</v>
      </c>
      <c r="E459" s="563">
        <v>44901</v>
      </c>
      <c r="F459" s="536" t="s">
        <v>1981</v>
      </c>
      <c r="G459" s="442">
        <v>0</v>
      </c>
      <c r="H459" s="582" t="s">
        <v>812</v>
      </c>
    </row>
    <row r="460" spans="1:8" s="530" customFormat="1" ht="15" customHeight="1" x14ac:dyDescent="0.2">
      <c r="A460" s="561">
        <v>415</v>
      </c>
      <c r="B460" s="562" t="s">
        <v>402</v>
      </c>
      <c r="C460" s="541" t="s">
        <v>1381</v>
      </c>
      <c r="D460" s="513" t="s">
        <v>1817</v>
      </c>
      <c r="E460" s="563">
        <v>44908</v>
      </c>
      <c r="F460" s="536" t="s">
        <v>1982</v>
      </c>
      <c r="G460" s="442">
        <v>0</v>
      </c>
      <c r="H460" s="582" t="s">
        <v>845</v>
      </c>
    </row>
    <row r="461" spans="1:8" s="530" customFormat="1" ht="15" customHeight="1" x14ac:dyDescent="0.2">
      <c r="A461" s="561">
        <v>416</v>
      </c>
      <c r="B461" s="562" t="s">
        <v>402</v>
      </c>
      <c r="C461" s="541" t="s">
        <v>1381</v>
      </c>
      <c r="D461" s="514" t="s">
        <v>848</v>
      </c>
      <c r="E461" s="563">
        <v>44908</v>
      </c>
      <c r="F461" s="536" t="s">
        <v>1983</v>
      </c>
      <c r="G461" s="442">
        <v>0</v>
      </c>
      <c r="H461" s="582" t="s">
        <v>845</v>
      </c>
    </row>
    <row r="462" spans="1:8" s="530" customFormat="1" ht="15" customHeight="1" x14ac:dyDescent="0.2">
      <c r="A462" s="561">
        <v>417</v>
      </c>
      <c r="B462" s="562" t="s">
        <v>402</v>
      </c>
      <c r="C462" s="541" t="s">
        <v>1381</v>
      </c>
      <c r="D462" s="514" t="s">
        <v>1888</v>
      </c>
      <c r="E462" s="563">
        <v>44908</v>
      </c>
      <c r="F462" s="536" t="s">
        <v>1984</v>
      </c>
      <c r="G462" s="442">
        <v>0</v>
      </c>
      <c r="H462" s="582" t="s">
        <v>845</v>
      </c>
    </row>
    <row r="463" spans="1:8" s="530" customFormat="1" ht="15" customHeight="1" x14ac:dyDescent="0.2">
      <c r="A463" s="561">
        <v>418</v>
      </c>
      <c r="B463" s="562" t="s">
        <v>402</v>
      </c>
      <c r="C463" s="541" t="s">
        <v>1381</v>
      </c>
      <c r="D463" s="513" t="s">
        <v>1985</v>
      </c>
      <c r="E463" s="563">
        <v>44914</v>
      </c>
      <c r="F463" s="536" t="s">
        <v>1986</v>
      </c>
      <c r="G463" s="442">
        <v>-43935.28</v>
      </c>
      <c r="H463" s="582" t="s">
        <v>811</v>
      </c>
    </row>
    <row r="464" spans="1:8" s="530" customFormat="1" ht="15" customHeight="1" x14ac:dyDescent="0.2">
      <c r="A464" s="561">
        <v>419</v>
      </c>
      <c r="B464" s="562" t="s">
        <v>402</v>
      </c>
      <c r="C464" s="541" t="s">
        <v>1381</v>
      </c>
      <c r="D464" s="513" t="s">
        <v>859</v>
      </c>
      <c r="E464" s="563">
        <v>44908</v>
      </c>
      <c r="F464" s="536" t="s">
        <v>1987</v>
      </c>
      <c r="G464" s="442">
        <v>0</v>
      </c>
      <c r="H464" s="582" t="s">
        <v>811</v>
      </c>
    </row>
    <row r="465" spans="1:8" s="530" customFormat="1" ht="24" customHeight="1" x14ac:dyDescent="0.2">
      <c r="A465" s="561">
        <v>420</v>
      </c>
      <c r="B465" s="562" t="s">
        <v>402</v>
      </c>
      <c r="C465" s="541" t="s">
        <v>1381</v>
      </c>
      <c r="D465" s="513" t="s">
        <v>1988</v>
      </c>
      <c r="E465" s="563">
        <v>44926</v>
      </c>
      <c r="F465" s="536" t="s">
        <v>1989</v>
      </c>
      <c r="G465" s="442">
        <v>125789.56</v>
      </c>
      <c r="H465" s="582" t="s">
        <v>850</v>
      </c>
    </row>
    <row r="466" spans="1:8" s="530" customFormat="1" ht="15" customHeight="1" x14ac:dyDescent="0.2">
      <c r="A466" s="561">
        <v>421</v>
      </c>
      <c r="B466" s="562" t="s">
        <v>402</v>
      </c>
      <c r="C466" s="541" t="s">
        <v>1381</v>
      </c>
      <c r="D466" s="513" t="s">
        <v>1990</v>
      </c>
      <c r="E466" s="563">
        <v>44915</v>
      </c>
      <c r="F466" s="536" t="s">
        <v>1991</v>
      </c>
      <c r="G466" s="442">
        <v>353.5</v>
      </c>
      <c r="H466" s="582" t="s">
        <v>846</v>
      </c>
    </row>
    <row r="467" spans="1:8" s="530" customFormat="1" ht="15" customHeight="1" x14ac:dyDescent="0.2">
      <c r="A467" s="561">
        <v>422</v>
      </c>
      <c r="B467" s="562" t="s">
        <v>402</v>
      </c>
      <c r="C467" s="541" t="s">
        <v>1381</v>
      </c>
      <c r="D467" s="514" t="s">
        <v>688</v>
      </c>
      <c r="E467" s="563">
        <v>44915</v>
      </c>
      <c r="F467" s="536" t="s">
        <v>1992</v>
      </c>
      <c r="G467" s="442">
        <v>0</v>
      </c>
      <c r="H467" s="582" t="s">
        <v>812</v>
      </c>
    </row>
    <row r="468" spans="1:8" s="530" customFormat="1" ht="15" customHeight="1" x14ac:dyDescent="0.2">
      <c r="A468" s="561">
        <v>423</v>
      </c>
      <c r="B468" s="562" t="s">
        <v>402</v>
      </c>
      <c r="C468" s="541" t="s">
        <v>1381</v>
      </c>
      <c r="D468" s="513" t="s">
        <v>853</v>
      </c>
      <c r="E468" s="563">
        <v>44908</v>
      </c>
      <c r="F468" s="536" t="s">
        <v>1993</v>
      </c>
      <c r="G468" s="442">
        <v>0</v>
      </c>
      <c r="H468" s="582" t="s">
        <v>863</v>
      </c>
    </row>
    <row r="469" spans="1:8" s="530" customFormat="1" ht="15" customHeight="1" x14ac:dyDescent="0.2">
      <c r="A469" s="561">
        <v>424</v>
      </c>
      <c r="B469" s="562" t="s">
        <v>402</v>
      </c>
      <c r="C469" s="541" t="s">
        <v>1381</v>
      </c>
      <c r="D469" s="514" t="s">
        <v>689</v>
      </c>
      <c r="E469" s="563">
        <v>44915</v>
      </c>
      <c r="F469" s="536" t="s">
        <v>1994</v>
      </c>
      <c r="G469" s="442">
        <v>0</v>
      </c>
      <c r="H469" s="582" t="s">
        <v>811</v>
      </c>
    </row>
    <row r="470" spans="1:8" s="530" customFormat="1" ht="15" customHeight="1" x14ac:dyDescent="0.2">
      <c r="A470" s="561">
        <v>425</v>
      </c>
      <c r="B470" s="562" t="s">
        <v>402</v>
      </c>
      <c r="C470" s="541" t="s">
        <v>1381</v>
      </c>
      <c r="D470" s="513" t="s">
        <v>434</v>
      </c>
      <c r="E470" s="563">
        <v>44908</v>
      </c>
      <c r="F470" s="536" t="s">
        <v>1995</v>
      </c>
      <c r="G470" s="442">
        <v>211</v>
      </c>
      <c r="H470" s="582" t="s">
        <v>814</v>
      </c>
    </row>
    <row r="471" spans="1:8" s="530" customFormat="1" ht="15" customHeight="1" x14ac:dyDescent="0.2">
      <c r="A471" s="561">
        <v>426</v>
      </c>
      <c r="B471" s="562" t="s">
        <v>402</v>
      </c>
      <c r="C471" s="541" t="s">
        <v>1381</v>
      </c>
      <c r="D471" s="514" t="s">
        <v>1996</v>
      </c>
      <c r="E471" s="563">
        <v>44915</v>
      </c>
      <c r="F471" s="536" t="s">
        <v>1997</v>
      </c>
      <c r="G471" s="442">
        <v>0</v>
      </c>
      <c r="H471" s="582" t="s">
        <v>813</v>
      </c>
    </row>
    <row r="472" spans="1:8" s="530" customFormat="1" ht="15" customHeight="1" x14ac:dyDescent="0.2">
      <c r="A472" s="561">
        <v>427</v>
      </c>
      <c r="B472" s="562" t="s">
        <v>402</v>
      </c>
      <c r="C472" s="541" t="s">
        <v>1381</v>
      </c>
      <c r="D472" s="513" t="s">
        <v>141</v>
      </c>
      <c r="E472" s="563">
        <v>44908</v>
      </c>
      <c r="F472" s="536" t="s">
        <v>1998</v>
      </c>
      <c r="G472" s="442">
        <v>3</v>
      </c>
      <c r="H472" s="582" t="s">
        <v>811</v>
      </c>
    </row>
    <row r="473" spans="1:8" s="530" customFormat="1" ht="15" customHeight="1" x14ac:dyDescent="0.2">
      <c r="A473" s="561">
        <v>428</v>
      </c>
      <c r="B473" s="562" t="s">
        <v>402</v>
      </c>
      <c r="C473" s="541" t="s">
        <v>1381</v>
      </c>
      <c r="D473" s="513" t="s">
        <v>1999</v>
      </c>
      <c r="E473" s="563">
        <v>44926</v>
      </c>
      <c r="F473" s="536" t="s">
        <v>1989</v>
      </c>
      <c r="G473" s="442">
        <v>3183.68</v>
      </c>
      <c r="H473" s="582" t="s">
        <v>811</v>
      </c>
    </row>
    <row r="474" spans="1:8" s="530" customFormat="1" ht="15" customHeight="1" x14ac:dyDescent="0.2">
      <c r="A474" s="561">
        <v>429</v>
      </c>
      <c r="B474" s="562" t="s">
        <v>402</v>
      </c>
      <c r="C474" s="541" t="s">
        <v>1381</v>
      </c>
      <c r="D474" s="513" t="s">
        <v>2000</v>
      </c>
      <c r="E474" s="563">
        <v>44926</v>
      </c>
      <c r="F474" s="536" t="s">
        <v>1989</v>
      </c>
      <c r="G474" s="442">
        <v>6708.8</v>
      </c>
      <c r="H474" s="582" t="s">
        <v>813</v>
      </c>
    </row>
    <row r="475" spans="1:8" s="530" customFormat="1" ht="15" customHeight="1" x14ac:dyDescent="0.2">
      <c r="A475" s="561">
        <v>430</v>
      </c>
      <c r="B475" s="562" t="s">
        <v>402</v>
      </c>
      <c r="C475" s="541" t="s">
        <v>1381</v>
      </c>
      <c r="D475" s="513" t="s">
        <v>2001</v>
      </c>
      <c r="E475" s="563">
        <v>44926</v>
      </c>
      <c r="F475" s="536" t="s">
        <v>1989</v>
      </c>
      <c r="G475" s="442">
        <v>2664.73</v>
      </c>
      <c r="H475" s="582" t="s">
        <v>863</v>
      </c>
    </row>
    <row r="476" spans="1:8" s="530" customFormat="1" ht="24" customHeight="1" thickBot="1" x14ac:dyDescent="0.25">
      <c r="A476" s="561">
        <v>431</v>
      </c>
      <c r="B476" s="562" t="s">
        <v>402</v>
      </c>
      <c r="C476" s="541" t="s">
        <v>1381</v>
      </c>
      <c r="D476" s="513" t="s">
        <v>2002</v>
      </c>
      <c r="E476" s="563">
        <v>44926</v>
      </c>
      <c r="F476" s="536" t="s">
        <v>1989</v>
      </c>
      <c r="G476" s="442">
        <v>-3590.25</v>
      </c>
      <c r="H476" s="582" t="s">
        <v>813</v>
      </c>
    </row>
    <row r="477" spans="1:8" s="530" customFormat="1" ht="15" customHeight="1" thickBot="1" x14ac:dyDescent="0.25">
      <c r="A477" s="1623" t="s">
        <v>2003</v>
      </c>
      <c r="B477" s="1624"/>
      <c r="C477" s="1624"/>
      <c r="D477" s="1624"/>
      <c r="E477" s="1625"/>
      <c r="F477" s="1626">
        <f>SUM(G6:G476)</f>
        <v>13307437.960000001</v>
      </c>
      <c r="G477" s="1626"/>
      <c r="H477" s="573" t="s">
        <v>621</v>
      </c>
    </row>
    <row r="478" spans="1:8" s="530" customFormat="1" ht="15" customHeight="1" x14ac:dyDescent="0.2">
      <c r="H478" s="550"/>
    </row>
    <row r="479" spans="1:8" s="574" customFormat="1" ht="21" customHeight="1" x14ac:dyDescent="0.2">
      <c r="A479" s="530"/>
      <c r="B479" s="530"/>
      <c r="C479" s="530"/>
      <c r="D479" s="530"/>
      <c r="E479" s="530"/>
      <c r="F479" s="530"/>
      <c r="G479" s="530"/>
      <c r="H479" s="550"/>
    </row>
    <row r="480" spans="1:8" s="530" customFormat="1" ht="15" customHeight="1" x14ac:dyDescent="0.2">
      <c r="A480" s="550"/>
      <c r="B480" s="575"/>
      <c r="C480" s="548"/>
      <c r="D480" s="576"/>
      <c r="E480" s="577"/>
      <c r="F480" s="549"/>
      <c r="G480" s="578"/>
      <c r="H480" s="557"/>
    </row>
    <row r="482" spans="7:8" x14ac:dyDescent="0.2">
      <c r="G482" s="578"/>
    </row>
    <row r="483" spans="7:8" x14ac:dyDescent="0.2">
      <c r="H483" s="415"/>
    </row>
    <row r="484" spans="7:8" s="530" customFormat="1" ht="11.25" x14ac:dyDescent="0.2"/>
    <row r="485" spans="7:8" s="530" customFormat="1" ht="11.25" x14ac:dyDescent="0.2"/>
    <row r="486" spans="7:8" s="530" customFormat="1" ht="11.25" x14ac:dyDescent="0.2"/>
    <row r="487" spans="7:8" s="530" customFormat="1" ht="11.25" x14ac:dyDescent="0.2">
      <c r="H487" s="550"/>
    </row>
    <row r="488" spans="7:8" s="530" customFormat="1" ht="11.25" x14ac:dyDescent="0.2">
      <c r="H488" s="550"/>
    </row>
    <row r="489" spans="7:8" s="530" customFormat="1" ht="11.25" x14ac:dyDescent="0.2">
      <c r="H489" s="550"/>
    </row>
    <row r="490" spans="7:8" s="530" customFormat="1" ht="11.25" x14ac:dyDescent="0.2">
      <c r="H490" s="550"/>
    </row>
    <row r="491" spans="7:8" s="530" customFormat="1" ht="11.25" x14ac:dyDescent="0.2">
      <c r="H491" s="550"/>
    </row>
    <row r="492" spans="7:8" s="530" customFormat="1" ht="11.25" x14ac:dyDescent="0.2">
      <c r="H492" s="550"/>
    </row>
    <row r="493" spans="7:8" s="530" customFormat="1" ht="11.25" x14ac:dyDescent="0.2">
      <c r="H493" s="550"/>
    </row>
    <row r="494" spans="7:8" s="530" customFormat="1" ht="11.25" x14ac:dyDescent="0.2">
      <c r="H494" s="550"/>
    </row>
    <row r="495" spans="7:8" s="530" customFormat="1" ht="11.25" x14ac:dyDescent="0.2">
      <c r="H495" s="550"/>
    </row>
    <row r="496" spans="7:8" s="530" customFormat="1" ht="11.25" x14ac:dyDescent="0.2">
      <c r="H496" s="550"/>
    </row>
    <row r="497" spans="8:8" s="530" customFormat="1" ht="11.25" x14ac:dyDescent="0.2">
      <c r="H497" s="550"/>
    </row>
    <row r="498" spans="8:8" s="530" customFormat="1" ht="11.25" x14ac:dyDescent="0.2">
      <c r="H498" s="550"/>
    </row>
    <row r="499" spans="8:8" s="530" customFormat="1" ht="11.25" x14ac:dyDescent="0.2">
      <c r="H499" s="550"/>
    </row>
    <row r="500" spans="8:8" s="530" customFormat="1" ht="11.25" x14ac:dyDescent="0.2">
      <c r="H500" s="550"/>
    </row>
    <row r="501" spans="8:8" s="530" customFormat="1" ht="11.25" x14ac:dyDescent="0.2">
      <c r="H501" s="550"/>
    </row>
    <row r="502" spans="8:8" s="530" customFormat="1" ht="11.25" x14ac:dyDescent="0.2">
      <c r="H502" s="550"/>
    </row>
    <row r="503" spans="8:8" s="530" customFormat="1" ht="11.25" x14ac:dyDescent="0.2">
      <c r="H503" s="550"/>
    </row>
    <row r="504" spans="8:8" s="530" customFormat="1" ht="11.25" x14ac:dyDescent="0.2">
      <c r="H504" s="550"/>
    </row>
    <row r="505" spans="8:8" s="530" customFormat="1" ht="11.25" x14ac:dyDescent="0.2">
      <c r="H505" s="550"/>
    </row>
    <row r="506" spans="8:8" s="530" customFormat="1" ht="11.25" x14ac:dyDescent="0.2">
      <c r="H506" s="550"/>
    </row>
    <row r="507" spans="8:8" s="530" customFormat="1" ht="11.25" x14ac:dyDescent="0.2">
      <c r="H507" s="550"/>
    </row>
    <row r="508" spans="8:8" s="530" customFormat="1" ht="11.25" x14ac:dyDescent="0.2">
      <c r="H508" s="550"/>
    </row>
    <row r="509" spans="8:8" s="530" customFormat="1" ht="11.25" x14ac:dyDescent="0.2">
      <c r="H509" s="550"/>
    </row>
    <row r="510" spans="8:8" s="530" customFormat="1" ht="11.25" x14ac:dyDescent="0.2">
      <c r="H510" s="550"/>
    </row>
    <row r="511" spans="8:8" s="530" customFormat="1" ht="11.25" x14ac:dyDescent="0.2">
      <c r="H511" s="550"/>
    </row>
    <row r="512" spans="8:8" s="530" customFormat="1" ht="11.25" x14ac:dyDescent="0.2">
      <c r="H512" s="550"/>
    </row>
    <row r="513" spans="8:8" s="530" customFormat="1" ht="11.25" x14ac:dyDescent="0.2">
      <c r="H513" s="550"/>
    </row>
    <row r="514" spans="8:8" s="530" customFormat="1" ht="11.25" x14ac:dyDescent="0.2">
      <c r="H514" s="550"/>
    </row>
    <row r="515" spans="8:8" s="530" customFormat="1" ht="11.25" x14ac:dyDescent="0.2">
      <c r="H515" s="550"/>
    </row>
    <row r="516" spans="8:8" s="530" customFormat="1" ht="11.25" x14ac:dyDescent="0.2">
      <c r="H516" s="550"/>
    </row>
    <row r="517" spans="8:8" s="530" customFormat="1" ht="11.25" x14ac:dyDescent="0.2">
      <c r="H517" s="550"/>
    </row>
    <row r="518" spans="8:8" s="530" customFormat="1" ht="11.25" x14ac:dyDescent="0.2">
      <c r="H518" s="550"/>
    </row>
    <row r="519" spans="8:8" s="530" customFormat="1" ht="11.25" x14ac:dyDescent="0.2">
      <c r="H519" s="550"/>
    </row>
    <row r="520" spans="8:8" s="530" customFormat="1" ht="11.25" x14ac:dyDescent="0.2">
      <c r="H520" s="550"/>
    </row>
    <row r="521" spans="8:8" s="530" customFormat="1" ht="11.25" x14ac:dyDescent="0.2">
      <c r="H521" s="550"/>
    </row>
    <row r="522" spans="8:8" s="530" customFormat="1" ht="11.25" x14ac:dyDescent="0.2">
      <c r="H522" s="550"/>
    </row>
    <row r="523" spans="8:8" s="530" customFormat="1" ht="11.25" x14ac:dyDescent="0.2">
      <c r="H523" s="550"/>
    </row>
    <row r="524" spans="8:8" s="530" customFormat="1" ht="11.25" x14ac:dyDescent="0.2">
      <c r="H524" s="550"/>
    </row>
    <row r="525" spans="8:8" s="530" customFormat="1" ht="11.25" x14ac:dyDescent="0.2">
      <c r="H525" s="550"/>
    </row>
    <row r="526" spans="8:8" s="530" customFormat="1" ht="11.25" x14ac:dyDescent="0.2">
      <c r="H526" s="550"/>
    </row>
    <row r="527" spans="8:8" s="530" customFormat="1" ht="11.25" x14ac:dyDescent="0.2">
      <c r="H527" s="550"/>
    </row>
    <row r="528" spans="8:8" s="530" customFormat="1" ht="11.25" x14ac:dyDescent="0.2">
      <c r="H528" s="550"/>
    </row>
    <row r="529" spans="8:8" s="530" customFormat="1" ht="11.25" x14ac:dyDescent="0.2">
      <c r="H529" s="550"/>
    </row>
    <row r="530" spans="8:8" s="530" customFormat="1" ht="11.25" x14ac:dyDescent="0.2">
      <c r="H530" s="550"/>
    </row>
    <row r="531" spans="8:8" s="530" customFormat="1" ht="11.25" x14ac:dyDescent="0.2">
      <c r="H531" s="550"/>
    </row>
    <row r="532" spans="8:8" s="530" customFormat="1" ht="11.25" x14ac:dyDescent="0.2">
      <c r="H532" s="550"/>
    </row>
    <row r="533" spans="8:8" s="530" customFormat="1" ht="11.25" x14ac:dyDescent="0.2">
      <c r="H533" s="550"/>
    </row>
    <row r="534" spans="8:8" s="530" customFormat="1" ht="11.25" x14ac:dyDescent="0.2">
      <c r="H534" s="550"/>
    </row>
    <row r="535" spans="8:8" s="530" customFormat="1" ht="11.25" x14ac:dyDescent="0.2">
      <c r="H535" s="550"/>
    </row>
    <row r="536" spans="8:8" s="530" customFormat="1" ht="11.25" x14ac:dyDescent="0.2">
      <c r="H536" s="550"/>
    </row>
    <row r="537" spans="8:8" s="530" customFormat="1" ht="11.25" x14ac:dyDescent="0.2">
      <c r="H537" s="550"/>
    </row>
    <row r="538" spans="8:8" s="530" customFormat="1" ht="11.25" x14ac:dyDescent="0.2">
      <c r="H538" s="550"/>
    </row>
    <row r="539" spans="8:8" s="530" customFormat="1" ht="11.25" x14ac:dyDescent="0.2">
      <c r="H539" s="550"/>
    </row>
    <row r="540" spans="8:8" s="530" customFormat="1" ht="11.25" x14ac:dyDescent="0.2">
      <c r="H540" s="550"/>
    </row>
    <row r="541" spans="8:8" s="530" customFormat="1" ht="11.25" x14ac:dyDescent="0.2">
      <c r="H541" s="550"/>
    </row>
    <row r="542" spans="8:8" s="530" customFormat="1" ht="11.25" x14ac:dyDescent="0.2">
      <c r="H542" s="550"/>
    </row>
    <row r="543" spans="8:8" s="530" customFormat="1" ht="11.25" x14ac:dyDescent="0.2">
      <c r="H543" s="550"/>
    </row>
    <row r="544" spans="8:8" s="530" customFormat="1" ht="11.25" x14ac:dyDescent="0.2">
      <c r="H544" s="550"/>
    </row>
    <row r="545" spans="8:8" s="530" customFormat="1" ht="11.25" x14ac:dyDescent="0.2">
      <c r="H545" s="550"/>
    </row>
    <row r="546" spans="8:8" s="530" customFormat="1" ht="11.25" x14ac:dyDescent="0.2">
      <c r="H546" s="550"/>
    </row>
    <row r="547" spans="8:8" s="530" customFormat="1" ht="11.25" x14ac:dyDescent="0.2">
      <c r="H547" s="550"/>
    </row>
    <row r="548" spans="8:8" s="530" customFormat="1" ht="11.25" x14ac:dyDescent="0.2">
      <c r="H548" s="550"/>
    </row>
    <row r="549" spans="8:8" s="530" customFormat="1" ht="11.25" x14ac:dyDescent="0.2">
      <c r="H549" s="550"/>
    </row>
    <row r="550" spans="8:8" s="530" customFormat="1" ht="11.25" x14ac:dyDescent="0.2">
      <c r="H550" s="550"/>
    </row>
    <row r="551" spans="8:8" s="530" customFormat="1" ht="11.25" x14ac:dyDescent="0.2">
      <c r="H551" s="550"/>
    </row>
    <row r="552" spans="8:8" s="530" customFormat="1" ht="11.25" x14ac:dyDescent="0.2">
      <c r="H552" s="550"/>
    </row>
    <row r="553" spans="8:8" s="530" customFormat="1" ht="11.25" x14ac:dyDescent="0.2">
      <c r="H553" s="550"/>
    </row>
    <row r="554" spans="8:8" s="530" customFormat="1" ht="11.25" x14ac:dyDescent="0.2">
      <c r="H554" s="550"/>
    </row>
    <row r="555" spans="8:8" s="530" customFormat="1" ht="11.25" x14ac:dyDescent="0.2">
      <c r="H555" s="550"/>
    </row>
    <row r="556" spans="8:8" s="530" customFormat="1" ht="11.25" x14ac:dyDescent="0.2">
      <c r="H556" s="550"/>
    </row>
    <row r="557" spans="8:8" s="530" customFormat="1" ht="11.25" x14ac:dyDescent="0.2">
      <c r="H557" s="550"/>
    </row>
    <row r="558" spans="8:8" s="530" customFormat="1" ht="11.25" x14ac:dyDescent="0.2">
      <c r="H558" s="550"/>
    </row>
    <row r="559" spans="8:8" s="530" customFormat="1" ht="11.25" x14ac:dyDescent="0.2">
      <c r="H559" s="550"/>
    </row>
    <row r="560" spans="8:8" s="530" customFormat="1" ht="11.25" x14ac:dyDescent="0.2">
      <c r="H560" s="550"/>
    </row>
    <row r="561" spans="8:8" s="530" customFormat="1" ht="11.25" x14ac:dyDescent="0.2">
      <c r="H561" s="550"/>
    </row>
    <row r="562" spans="8:8" s="530" customFormat="1" ht="11.25" x14ac:dyDescent="0.2">
      <c r="H562" s="550"/>
    </row>
    <row r="563" spans="8:8" s="530" customFormat="1" ht="11.25" x14ac:dyDescent="0.2">
      <c r="H563" s="550"/>
    </row>
    <row r="564" spans="8:8" s="530" customFormat="1" ht="11.25" x14ac:dyDescent="0.2">
      <c r="H564" s="550"/>
    </row>
    <row r="565" spans="8:8" s="530" customFormat="1" ht="11.25" x14ac:dyDescent="0.2">
      <c r="H565" s="550"/>
    </row>
    <row r="566" spans="8:8" s="530" customFormat="1" ht="11.25" x14ac:dyDescent="0.2">
      <c r="H566" s="550"/>
    </row>
    <row r="567" spans="8:8" s="530" customFormat="1" ht="11.25" x14ac:dyDescent="0.2">
      <c r="H567" s="550"/>
    </row>
    <row r="568" spans="8:8" s="530" customFormat="1" ht="11.25" x14ac:dyDescent="0.2">
      <c r="H568" s="550"/>
    </row>
    <row r="569" spans="8:8" s="530" customFormat="1" ht="11.25" x14ac:dyDescent="0.2">
      <c r="H569" s="550"/>
    </row>
    <row r="570" spans="8:8" s="530" customFormat="1" ht="11.25" x14ac:dyDescent="0.2">
      <c r="H570" s="550"/>
    </row>
    <row r="571" spans="8:8" s="530" customFormat="1" ht="11.25" x14ac:dyDescent="0.2">
      <c r="H571" s="550"/>
    </row>
    <row r="572" spans="8:8" s="530" customFormat="1" ht="11.25" x14ac:dyDescent="0.2">
      <c r="H572" s="550"/>
    </row>
    <row r="573" spans="8:8" s="530" customFormat="1" ht="11.25" x14ac:dyDescent="0.2">
      <c r="H573" s="550"/>
    </row>
    <row r="574" spans="8:8" s="530" customFormat="1" ht="11.25" x14ac:dyDescent="0.2">
      <c r="H574" s="550"/>
    </row>
    <row r="575" spans="8:8" s="530" customFormat="1" ht="11.25" x14ac:dyDescent="0.2">
      <c r="H575" s="550"/>
    </row>
    <row r="576" spans="8:8" s="530" customFormat="1" ht="11.25" x14ac:dyDescent="0.2">
      <c r="H576" s="550"/>
    </row>
    <row r="577" spans="8:10" s="530" customFormat="1" ht="11.25" x14ac:dyDescent="0.2">
      <c r="H577" s="550"/>
    </row>
    <row r="578" spans="8:10" s="530" customFormat="1" ht="11.25" x14ac:dyDescent="0.2">
      <c r="H578" s="550"/>
    </row>
    <row r="579" spans="8:10" s="530" customFormat="1" ht="11.25" x14ac:dyDescent="0.2">
      <c r="H579" s="550"/>
    </row>
    <row r="580" spans="8:10" s="530" customFormat="1" ht="11.25" x14ac:dyDescent="0.2">
      <c r="H580" s="550"/>
    </row>
    <row r="581" spans="8:10" s="530" customFormat="1" ht="11.25" x14ac:dyDescent="0.2">
      <c r="H581" s="550"/>
    </row>
    <row r="582" spans="8:10" s="530" customFormat="1" ht="11.25" x14ac:dyDescent="0.2">
      <c r="H582" s="550"/>
    </row>
    <row r="583" spans="8:10" s="530" customFormat="1" ht="11.25" x14ac:dyDescent="0.2">
      <c r="H583" s="550"/>
    </row>
    <row r="584" spans="8:10" s="530" customFormat="1" ht="11.25" x14ac:dyDescent="0.2">
      <c r="H584" s="550"/>
    </row>
    <row r="585" spans="8:10" s="530" customFormat="1" ht="11.25" x14ac:dyDescent="0.2">
      <c r="H585" s="550"/>
    </row>
    <row r="586" spans="8:10" s="530" customFormat="1" ht="11.25" x14ac:dyDescent="0.2">
      <c r="H586" s="550"/>
    </row>
    <row r="587" spans="8:10" s="530" customFormat="1" ht="11.25" x14ac:dyDescent="0.2">
      <c r="H587" s="550"/>
    </row>
    <row r="588" spans="8:10" s="530" customFormat="1" x14ac:dyDescent="0.2">
      <c r="H588" s="550"/>
      <c r="I588" s="415"/>
      <c r="J588" s="415"/>
    </row>
    <row r="589" spans="8:10" s="530" customFormat="1" x14ac:dyDescent="0.2">
      <c r="H589" s="550"/>
      <c r="I589" s="415"/>
      <c r="J589" s="415"/>
    </row>
    <row r="590" spans="8:10" s="530" customFormat="1" x14ac:dyDescent="0.2">
      <c r="H590" s="550"/>
      <c r="I590" s="415"/>
      <c r="J590" s="415"/>
    </row>
    <row r="591" spans="8:10" s="530" customFormat="1" x14ac:dyDescent="0.2">
      <c r="H591" s="550"/>
      <c r="I591" s="415"/>
      <c r="J591" s="415"/>
    </row>
    <row r="592" spans="8:10" s="530" customFormat="1" x14ac:dyDescent="0.2">
      <c r="H592" s="550"/>
      <c r="I592" s="415"/>
      <c r="J592" s="415"/>
    </row>
    <row r="593" spans="8:10" s="530" customFormat="1" x14ac:dyDescent="0.2">
      <c r="H593" s="550"/>
      <c r="I593" s="415"/>
      <c r="J593" s="415"/>
    </row>
    <row r="594" spans="8:10" s="530" customFormat="1" x14ac:dyDescent="0.2">
      <c r="H594" s="550"/>
      <c r="I594" s="415"/>
      <c r="J594" s="415"/>
    </row>
    <row r="595" spans="8:10" s="530" customFormat="1" x14ac:dyDescent="0.2">
      <c r="H595" s="550"/>
      <c r="I595" s="415"/>
      <c r="J595" s="415"/>
    </row>
    <row r="596" spans="8:10" s="530" customFormat="1" x14ac:dyDescent="0.2">
      <c r="H596" s="550"/>
      <c r="I596" s="415"/>
      <c r="J596" s="415"/>
    </row>
    <row r="597" spans="8:10" s="530" customFormat="1" x14ac:dyDescent="0.2">
      <c r="H597" s="550"/>
      <c r="I597" s="415"/>
      <c r="J597" s="415"/>
    </row>
    <row r="598" spans="8:10" s="530" customFormat="1" x14ac:dyDescent="0.2">
      <c r="H598" s="550"/>
      <c r="I598" s="415"/>
      <c r="J598" s="415"/>
    </row>
    <row r="599" spans="8:10" s="530" customFormat="1" x14ac:dyDescent="0.2">
      <c r="H599" s="550"/>
      <c r="I599" s="415"/>
      <c r="J599" s="415"/>
    </row>
    <row r="600" spans="8:10" s="530" customFormat="1" x14ac:dyDescent="0.2">
      <c r="H600" s="550"/>
      <c r="I600" s="415"/>
      <c r="J600" s="415"/>
    </row>
    <row r="601" spans="8:10" s="530" customFormat="1" x14ac:dyDescent="0.2">
      <c r="H601" s="550"/>
      <c r="I601" s="415"/>
      <c r="J601" s="415"/>
    </row>
    <row r="602" spans="8:10" s="530" customFormat="1" x14ac:dyDescent="0.2">
      <c r="H602" s="550"/>
      <c r="I602" s="415"/>
      <c r="J602" s="415"/>
    </row>
    <row r="603" spans="8:10" s="530" customFormat="1" x14ac:dyDescent="0.2">
      <c r="H603" s="550"/>
      <c r="I603" s="415"/>
      <c r="J603" s="415"/>
    </row>
    <row r="604" spans="8:10" s="530" customFormat="1" x14ac:dyDescent="0.2">
      <c r="H604" s="550"/>
      <c r="I604" s="415"/>
      <c r="J604" s="415"/>
    </row>
    <row r="605" spans="8:10" s="530" customFormat="1" x14ac:dyDescent="0.2">
      <c r="H605" s="550"/>
      <c r="I605" s="415"/>
      <c r="J605" s="415"/>
    </row>
    <row r="606" spans="8:10" s="530" customFormat="1" x14ac:dyDescent="0.2">
      <c r="H606" s="550"/>
      <c r="I606" s="415"/>
      <c r="J606" s="415"/>
    </row>
    <row r="607" spans="8:10" s="530" customFormat="1" x14ac:dyDescent="0.2">
      <c r="H607" s="550"/>
      <c r="I607" s="415"/>
      <c r="J607" s="415"/>
    </row>
    <row r="608" spans="8:10" s="530" customFormat="1" x14ac:dyDescent="0.2">
      <c r="H608" s="550"/>
      <c r="I608" s="415"/>
      <c r="J608" s="415"/>
    </row>
    <row r="609" spans="8:10" s="530" customFormat="1" x14ac:dyDescent="0.2">
      <c r="H609" s="550"/>
      <c r="I609" s="415"/>
      <c r="J609" s="415"/>
    </row>
    <row r="610" spans="8:10" s="530" customFormat="1" x14ac:dyDescent="0.2">
      <c r="H610" s="550"/>
      <c r="I610" s="415"/>
      <c r="J610" s="415"/>
    </row>
    <row r="611" spans="8:10" s="530" customFormat="1" x14ac:dyDescent="0.2">
      <c r="H611" s="550"/>
      <c r="I611" s="415"/>
      <c r="J611" s="415"/>
    </row>
    <row r="612" spans="8:10" s="530" customFormat="1" x14ac:dyDescent="0.2">
      <c r="H612" s="550"/>
      <c r="I612" s="415"/>
      <c r="J612" s="415"/>
    </row>
    <row r="613" spans="8:10" s="530" customFormat="1" x14ac:dyDescent="0.2">
      <c r="H613" s="550"/>
      <c r="I613" s="415"/>
      <c r="J613" s="415"/>
    </row>
    <row r="614" spans="8:10" s="530" customFormat="1" x14ac:dyDescent="0.2">
      <c r="H614" s="550"/>
      <c r="I614" s="415"/>
      <c r="J614" s="415"/>
    </row>
    <row r="615" spans="8:10" s="530" customFormat="1" x14ac:dyDescent="0.2">
      <c r="H615" s="550"/>
      <c r="I615" s="415"/>
      <c r="J615" s="415"/>
    </row>
    <row r="616" spans="8:10" s="530" customFormat="1" x14ac:dyDescent="0.2">
      <c r="H616" s="550"/>
      <c r="I616" s="415"/>
      <c r="J616" s="415"/>
    </row>
    <row r="617" spans="8:10" s="530" customFormat="1" x14ac:dyDescent="0.2">
      <c r="H617" s="550"/>
      <c r="I617" s="415"/>
      <c r="J617" s="415"/>
    </row>
    <row r="618" spans="8:10" s="530" customFormat="1" x14ac:dyDescent="0.2">
      <c r="H618" s="550"/>
      <c r="I618" s="415"/>
      <c r="J618" s="415"/>
    </row>
  </sheetData>
  <mergeCells count="29">
    <mergeCell ref="A477:E477"/>
    <mergeCell ref="F477:G477"/>
    <mergeCell ref="C427:H427"/>
    <mergeCell ref="C428:H428"/>
    <mergeCell ref="A430:C430"/>
    <mergeCell ref="A376:C376"/>
    <mergeCell ref="C210:H210"/>
    <mergeCell ref="C211:H211"/>
    <mergeCell ref="A213:C213"/>
    <mergeCell ref="C264:H264"/>
    <mergeCell ref="C265:H265"/>
    <mergeCell ref="A267:C267"/>
    <mergeCell ref="C319:H319"/>
    <mergeCell ref="C320:H320"/>
    <mergeCell ref="A322:C322"/>
    <mergeCell ref="C373:H373"/>
    <mergeCell ref="C374:H374"/>
    <mergeCell ref="A160:C160"/>
    <mergeCell ref="C2:H2"/>
    <mergeCell ref="C3:H3"/>
    <mergeCell ref="A5:C5"/>
    <mergeCell ref="C52:H52"/>
    <mergeCell ref="C53:H53"/>
    <mergeCell ref="A55:C55"/>
    <mergeCell ref="C104:H104"/>
    <mergeCell ref="C105:H105"/>
    <mergeCell ref="A107:C107"/>
    <mergeCell ref="C157:H157"/>
    <mergeCell ref="C158:H158"/>
  </mergeCells>
  <pageMargins left="0.70866141732283472" right="0.70866141732283472" top="0.59055118110236227" bottom="0.59055118110236227" header="0.31496062992125984" footer="0.31496062992125984"/>
  <pageSetup paperSize="9" scale="9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I90"/>
  <sheetViews>
    <sheetView workbookViewId="0">
      <selection activeCell="M85" sqref="M85:M86"/>
    </sheetView>
  </sheetViews>
  <sheetFormatPr defaultRowHeight="12.75" x14ac:dyDescent="0.2"/>
  <cols>
    <col min="1" max="1" width="5.140625" style="217" customWidth="1"/>
    <col min="2" max="2" width="5.5703125" style="217" customWidth="1"/>
    <col min="3" max="3" width="20.28515625" style="217" customWidth="1"/>
    <col min="4" max="4" width="22.85546875" style="217" customWidth="1"/>
    <col min="5" max="5" width="10.140625" style="206" customWidth="1"/>
    <col min="6" max="7" width="10.85546875" style="206" bestFit="1" customWidth="1"/>
    <col min="8" max="8" width="9.140625" style="206" customWidth="1"/>
    <col min="9" max="16384" width="9.140625" style="217"/>
  </cols>
  <sheetData>
    <row r="1" spans="1:8" s="208" customFormat="1" x14ac:dyDescent="0.2">
      <c r="A1" s="206"/>
      <c r="B1" s="206"/>
      <c r="C1" s="206"/>
      <c r="D1" s="206"/>
      <c r="E1" s="206"/>
      <c r="F1" s="206"/>
      <c r="G1" s="207"/>
      <c r="H1" s="242" t="s">
        <v>3</v>
      </c>
    </row>
    <row r="2" spans="1:8" s="208" customFormat="1" ht="9.9499999999999993" customHeight="1" x14ac:dyDescent="0.2">
      <c r="A2" s="206"/>
      <c r="B2" s="206"/>
      <c r="C2" s="206"/>
      <c r="D2" s="206"/>
      <c r="E2" s="206"/>
      <c r="F2" s="209"/>
      <c r="G2" s="209"/>
      <c r="H2" s="206"/>
    </row>
    <row r="3" spans="1:8" s="208" customFormat="1" ht="15.75" x14ac:dyDescent="0.25">
      <c r="A3" s="1630" t="s">
        <v>995</v>
      </c>
      <c r="B3" s="1630"/>
      <c r="C3" s="1630"/>
      <c r="D3" s="1630"/>
      <c r="E3" s="1630"/>
      <c r="F3" s="1630"/>
      <c r="G3" s="1630"/>
      <c r="H3" s="1630"/>
    </row>
    <row r="4" spans="1:8" s="208" customFormat="1" ht="9.9499999999999993" customHeight="1" x14ac:dyDescent="0.2">
      <c r="A4" s="206"/>
      <c r="B4" s="206"/>
      <c r="C4" s="206"/>
      <c r="D4" s="206"/>
      <c r="E4" s="206"/>
      <c r="F4" s="206"/>
      <c r="G4" s="206"/>
      <c r="H4" s="206"/>
    </row>
    <row r="5" spans="1:8" s="208" customFormat="1" ht="15.75" x14ac:dyDescent="0.25">
      <c r="A5" s="1630" t="s">
        <v>978</v>
      </c>
      <c r="B5" s="1630"/>
      <c r="C5" s="1630"/>
      <c r="D5" s="1630"/>
      <c r="E5" s="1630"/>
      <c r="F5" s="1630"/>
      <c r="G5" s="1630"/>
      <c r="H5" s="1630"/>
    </row>
    <row r="6" spans="1:8" s="208" customFormat="1" ht="11.25" customHeight="1" thickBot="1" x14ac:dyDescent="0.25">
      <c r="A6" s="210"/>
      <c r="B6" s="211"/>
      <c r="C6" s="211"/>
      <c r="D6" s="211"/>
      <c r="E6" s="207"/>
      <c r="F6" s="207"/>
      <c r="G6" s="207"/>
      <c r="H6" s="211" t="s">
        <v>70</v>
      </c>
    </row>
    <row r="7" spans="1:8" s="361" customFormat="1" ht="14.25" customHeight="1" thickBot="1" x14ac:dyDescent="0.25">
      <c r="A7" s="212" t="s">
        <v>349</v>
      </c>
      <c r="B7" s="213"/>
      <c r="C7" s="213"/>
      <c r="D7" s="214"/>
      <c r="E7" s="220" t="s">
        <v>952</v>
      </c>
      <c r="F7" s="215" t="s">
        <v>953</v>
      </c>
      <c r="G7" s="215" t="s">
        <v>72</v>
      </c>
      <c r="H7" s="216" t="s">
        <v>215</v>
      </c>
    </row>
    <row r="8" spans="1:8" s="361" customFormat="1" ht="13.5" customHeight="1" thickBot="1" x14ac:dyDescent="0.25">
      <c r="A8" s="1008" t="s">
        <v>350</v>
      </c>
      <c r="B8" s="1009"/>
      <c r="C8" s="1009"/>
      <c r="D8" s="1010"/>
      <c r="E8" s="1011">
        <f>E9+E19+E30</f>
        <v>3443813.34</v>
      </c>
      <c r="F8" s="1012">
        <f>F9+F19+F30</f>
        <v>3937459.45</v>
      </c>
      <c r="G8" s="1012">
        <f>G9+G19+G30</f>
        <v>4903445.7410000004</v>
      </c>
      <c r="H8" s="1013">
        <f t="shared" ref="H8:H16" si="0">+G8/F8*100</f>
        <v>124.53323782166188</v>
      </c>
    </row>
    <row r="9" spans="1:8" s="361" customFormat="1" ht="12.75" customHeight="1" x14ac:dyDescent="0.2">
      <c r="A9" s="1014" t="s">
        <v>351</v>
      </c>
      <c r="B9" s="1015" t="s">
        <v>352</v>
      </c>
      <c r="C9" s="1016"/>
      <c r="D9" s="1017"/>
      <c r="E9" s="1018">
        <f>SUM(E10:E18)</f>
        <v>3348920</v>
      </c>
      <c r="F9" s="1019">
        <f>SUM(F10:F18)</f>
        <v>3620424.41</v>
      </c>
      <c r="G9" s="1019">
        <f>SUM(G10:G18)</f>
        <v>4424542.4800000004</v>
      </c>
      <c r="H9" s="1020">
        <f t="shared" si="0"/>
        <v>122.21060237520607</v>
      </c>
    </row>
    <row r="10" spans="1:8" s="361" customFormat="1" ht="12.75" customHeight="1" x14ac:dyDescent="0.2">
      <c r="A10" s="221"/>
      <c r="B10" s="1021" t="s">
        <v>353</v>
      </c>
      <c r="C10" s="275" t="s">
        <v>354</v>
      </c>
      <c r="D10" s="1022"/>
      <c r="E10" s="1023">
        <v>1930000</v>
      </c>
      <c r="F10" s="351">
        <v>2110000</v>
      </c>
      <c r="G10" s="351">
        <v>2430568.44</v>
      </c>
      <c r="H10" s="1024">
        <f>+G10/F10*100</f>
        <v>115.19281706161138</v>
      </c>
    </row>
    <row r="11" spans="1:8" s="361" customFormat="1" ht="12.75" customHeight="1" x14ac:dyDescent="0.2">
      <c r="A11" s="218"/>
      <c r="B11" s="945"/>
      <c r="C11" s="275" t="s">
        <v>355</v>
      </c>
      <c r="D11" s="1022"/>
      <c r="E11" s="1025">
        <v>86000</v>
      </c>
      <c r="F11" s="1025">
        <v>86000</v>
      </c>
      <c r="G11" s="1025">
        <v>141469.9</v>
      </c>
      <c r="H11" s="1026">
        <f t="shared" si="0"/>
        <v>164.49988372093023</v>
      </c>
    </row>
    <row r="12" spans="1:8" s="361" customFormat="1" ht="12.75" customHeight="1" x14ac:dyDescent="0.2">
      <c r="A12" s="218"/>
      <c r="B12" s="945"/>
      <c r="C12" s="275" t="s">
        <v>356</v>
      </c>
      <c r="D12" s="1022"/>
      <c r="E12" s="1025">
        <v>14000</v>
      </c>
      <c r="F12" s="1025">
        <v>14000</v>
      </c>
      <c r="G12" s="1025">
        <v>63639.54</v>
      </c>
      <c r="H12" s="1026">
        <f t="shared" si="0"/>
        <v>454.56814285714285</v>
      </c>
    </row>
    <row r="13" spans="1:8" s="361" customFormat="1" ht="12.75" customHeight="1" x14ac:dyDescent="0.2">
      <c r="A13" s="218"/>
      <c r="B13" s="945"/>
      <c r="C13" s="275" t="s">
        <v>357</v>
      </c>
      <c r="D13" s="1022"/>
      <c r="E13" s="1025">
        <v>675000</v>
      </c>
      <c r="F13" s="1025">
        <v>675000</v>
      </c>
      <c r="G13" s="1025">
        <v>682585.34</v>
      </c>
      <c r="H13" s="1024">
        <f t="shared" si="0"/>
        <v>101.12375407407409</v>
      </c>
    </row>
    <row r="14" spans="1:8" s="361" customFormat="1" ht="12.75" customHeight="1" x14ac:dyDescent="0.2">
      <c r="A14" s="218"/>
      <c r="B14" s="945"/>
      <c r="C14" s="275" t="s">
        <v>358</v>
      </c>
      <c r="D14" s="1022"/>
      <c r="E14" s="1025">
        <v>625000</v>
      </c>
      <c r="F14" s="1025">
        <v>700000</v>
      </c>
      <c r="G14" s="1025">
        <v>1069393.32</v>
      </c>
      <c r="H14" s="1026">
        <f t="shared" si="0"/>
        <v>152.77047428571427</v>
      </c>
    </row>
    <row r="15" spans="1:8" s="361" customFormat="1" ht="12.75" customHeight="1" x14ac:dyDescent="0.2">
      <c r="A15" s="218"/>
      <c r="B15" s="945"/>
      <c r="C15" s="275" t="s">
        <v>81</v>
      </c>
      <c r="D15" s="1022"/>
      <c r="E15" s="1027">
        <v>0</v>
      </c>
      <c r="F15" s="1025">
        <v>15408.24</v>
      </c>
      <c r="G15" s="1025">
        <v>15408.24</v>
      </c>
      <c r="H15" s="1026">
        <f t="shared" si="0"/>
        <v>100</v>
      </c>
    </row>
    <row r="16" spans="1:8" s="361" customFormat="1" ht="12.75" customHeight="1" x14ac:dyDescent="0.2">
      <c r="A16" s="218"/>
      <c r="B16" s="945"/>
      <c r="C16" s="275" t="s">
        <v>622</v>
      </c>
      <c r="D16" s="1022"/>
      <c r="E16" s="350">
        <v>18320</v>
      </c>
      <c r="F16" s="351">
        <v>19013.97</v>
      </c>
      <c r="G16" s="351">
        <v>20200.400000000001</v>
      </c>
      <c r="H16" s="1026">
        <f t="shared" si="0"/>
        <v>106.239780540308</v>
      </c>
    </row>
    <row r="17" spans="1:8" s="353" customFormat="1" ht="12.75" customHeight="1" x14ac:dyDescent="0.2">
      <c r="A17" s="218"/>
      <c r="B17" s="945"/>
      <c r="C17" s="275" t="s">
        <v>359</v>
      </c>
      <c r="D17" s="1022"/>
      <c r="E17" s="350">
        <v>600</v>
      </c>
      <c r="F17" s="351">
        <v>719.8</v>
      </c>
      <c r="G17" s="351">
        <v>987.3</v>
      </c>
      <c r="H17" s="352">
        <f>+G17/F17*100</f>
        <v>137.16310086135039</v>
      </c>
    </row>
    <row r="18" spans="1:8" s="353" customFormat="1" ht="21.75" customHeight="1" x14ac:dyDescent="0.2">
      <c r="A18" s="218"/>
      <c r="B18" s="945"/>
      <c r="C18" s="1635" t="s">
        <v>2020</v>
      </c>
      <c r="D18" s="1636"/>
      <c r="E18" s="350">
        <v>0</v>
      </c>
      <c r="F18" s="351">
        <v>282.39999999999998</v>
      </c>
      <c r="G18" s="351">
        <v>290</v>
      </c>
      <c r="H18" s="352">
        <f>+G18/F18*100</f>
        <v>102.69121813031161</v>
      </c>
    </row>
    <row r="19" spans="1:8" s="353" customFormat="1" ht="12.75" customHeight="1" x14ac:dyDescent="0.2">
      <c r="A19" s="218" t="s">
        <v>351</v>
      </c>
      <c r="B19" s="1028" t="s">
        <v>360</v>
      </c>
      <c r="C19" s="1002"/>
      <c r="D19" s="1003"/>
      <c r="E19" s="1029">
        <f>SUM(E20:E29)</f>
        <v>94893.34</v>
      </c>
      <c r="F19" s="1030">
        <f>SUM(F20:F29)</f>
        <v>306808.81</v>
      </c>
      <c r="G19" s="1030">
        <f>SUM(G20:G29)</f>
        <v>468596.25099999993</v>
      </c>
      <c r="H19" s="1031">
        <f t="shared" ref="H19:H30" si="1">(G19/F19)*100</f>
        <v>152.7323322299643</v>
      </c>
    </row>
    <row r="20" spans="1:8" s="353" customFormat="1" ht="12.75" customHeight="1" x14ac:dyDescent="0.2">
      <c r="A20" s="218"/>
      <c r="B20" s="369"/>
      <c r="C20" s="275" t="s">
        <v>361</v>
      </c>
      <c r="D20" s="1022"/>
      <c r="E20" s="1032">
        <v>8000</v>
      </c>
      <c r="F20" s="1033">
        <v>8000</v>
      </c>
      <c r="G20" s="351">
        <v>4308.92</v>
      </c>
      <c r="H20" s="1034">
        <f t="shared" si="1"/>
        <v>53.861499999999992</v>
      </c>
    </row>
    <row r="21" spans="1:8" s="353" customFormat="1" ht="12.75" customHeight="1" x14ac:dyDescent="0.2">
      <c r="A21" s="218"/>
      <c r="B21" s="369"/>
      <c r="C21" s="275" t="s">
        <v>362</v>
      </c>
      <c r="D21" s="1022"/>
      <c r="E21" s="1032">
        <v>51748.84</v>
      </c>
      <c r="F21" s="1033">
        <v>64786.86</v>
      </c>
      <c r="G21" s="351">
        <v>64670.31</v>
      </c>
      <c r="H21" s="1034">
        <f t="shared" si="1"/>
        <v>99.820102409655291</v>
      </c>
    </row>
    <row r="22" spans="1:8" s="353" customFormat="1" ht="12.75" customHeight="1" x14ac:dyDescent="0.2">
      <c r="A22" s="218"/>
      <c r="B22" s="369"/>
      <c r="C22" s="275" t="s">
        <v>363</v>
      </c>
      <c r="D22" s="1022"/>
      <c r="E22" s="1032">
        <v>14674.5</v>
      </c>
      <c r="F22" s="1033">
        <v>14674.5</v>
      </c>
      <c r="G22" s="351">
        <v>18764.740000000002</v>
      </c>
      <c r="H22" s="1034">
        <f t="shared" si="1"/>
        <v>127.8731132236192</v>
      </c>
    </row>
    <row r="23" spans="1:8" s="353" customFormat="1" ht="12.75" customHeight="1" x14ac:dyDescent="0.2">
      <c r="A23" s="218"/>
      <c r="B23" s="369"/>
      <c r="C23" s="275" t="s">
        <v>364</v>
      </c>
      <c r="D23" s="1022"/>
      <c r="E23" s="1032">
        <v>4000</v>
      </c>
      <c r="F23" s="1033">
        <v>18361.25</v>
      </c>
      <c r="G23" s="351">
        <v>166943.16</v>
      </c>
      <c r="H23" s="1034">
        <f t="shared" si="1"/>
        <v>909.21456872489625</v>
      </c>
    </row>
    <row r="24" spans="1:8" s="353" customFormat="1" ht="12.75" customHeight="1" x14ac:dyDescent="0.2">
      <c r="A24" s="218"/>
      <c r="B24" s="369"/>
      <c r="C24" s="275" t="s">
        <v>365</v>
      </c>
      <c r="D24" s="1022"/>
      <c r="E24" s="1032">
        <v>2000</v>
      </c>
      <c r="F24" s="1033">
        <v>9587.23</v>
      </c>
      <c r="G24" s="351">
        <v>11093.85</v>
      </c>
      <c r="H24" s="1034">
        <f>(G24/F24)*100</f>
        <v>115.71486237422073</v>
      </c>
    </row>
    <row r="25" spans="1:8" s="353" customFormat="1" ht="12.75" customHeight="1" x14ac:dyDescent="0.2">
      <c r="A25" s="218"/>
      <c r="B25" s="369"/>
      <c r="C25" s="275" t="s">
        <v>702</v>
      </c>
      <c r="D25" s="1022"/>
      <c r="E25" s="1032">
        <v>0</v>
      </c>
      <c r="F25" s="1033">
        <v>761.15</v>
      </c>
      <c r="G25" s="351">
        <v>3106.33</v>
      </c>
      <c r="H25" s="1034">
        <f>(G25/F25)*100</f>
        <v>408.1100965644091</v>
      </c>
    </row>
    <row r="26" spans="1:8" s="353" customFormat="1" ht="12.75" customHeight="1" x14ac:dyDescent="0.2">
      <c r="A26" s="218"/>
      <c r="B26" s="369"/>
      <c r="C26" s="275" t="s">
        <v>194</v>
      </c>
      <c r="D26" s="1022"/>
      <c r="E26" s="1032">
        <v>0</v>
      </c>
      <c r="F26" s="1033">
        <v>18034.25</v>
      </c>
      <c r="G26" s="351">
        <v>27296.29</v>
      </c>
      <c r="H26" s="1034">
        <f>(G26/F26)*100</f>
        <v>151.35805481237091</v>
      </c>
    </row>
    <row r="27" spans="1:8" s="353" customFormat="1" ht="12.75" customHeight="1" x14ac:dyDescent="0.2">
      <c r="A27" s="218"/>
      <c r="B27" s="369"/>
      <c r="C27" s="275" t="s">
        <v>195</v>
      </c>
      <c r="D27" s="1022"/>
      <c r="E27" s="1032">
        <v>4450</v>
      </c>
      <c r="F27" s="1033">
        <v>152987.03</v>
      </c>
      <c r="G27" s="351">
        <v>153392.21</v>
      </c>
      <c r="H27" s="1034">
        <f t="shared" si="1"/>
        <v>100.26484598073444</v>
      </c>
    </row>
    <row r="28" spans="1:8" s="353" customFormat="1" ht="12.75" customHeight="1" x14ac:dyDescent="0.2">
      <c r="A28" s="218"/>
      <c r="B28" s="369"/>
      <c r="C28" s="275" t="s">
        <v>196</v>
      </c>
      <c r="D28" s="1022"/>
      <c r="E28" s="1032">
        <v>4000</v>
      </c>
      <c r="F28" s="1033">
        <v>13177.61</v>
      </c>
      <c r="G28" s="351">
        <v>14738.880999999999</v>
      </c>
      <c r="H28" s="1034">
        <f t="shared" si="1"/>
        <v>111.84790716981303</v>
      </c>
    </row>
    <row r="29" spans="1:8" s="353" customFormat="1" ht="12.75" customHeight="1" x14ac:dyDescent="0.2">
      <c r="A29" s="218"/>
      <c r="B29" s="369"/>
      <c r="C29" s="275" t="s">
        <v>197</v>
      </c>
      <c r="D29" s="1022"/>
      <c r="E29" s="1032">
        <v>6020</v>
      </c>
      <c r="F29" s="1033">
        <v>6438.93</v>
      </c>
      <c r="G29" s="351">
        <v>4281.5600000000004</v>
      </c>
      <c r="H29" s="1034">
        <f t="shared" si="1"/>
        <v>66.494898997193644</v>
      </c>
    </row>
    <row r="30" spans="1:8" s="353" customFormat="1" ht="12.75" customHeight="1" x14ac:dyDescent="0.2">
      <c r="A30" s="218" t="s">
        <v>351</v>
      </c>
      <c r="B30" s="1028" t="s">
        <v>198</v>
      </c>
      <c r="C30" s="1002"/>
      <c r="D30" s="1003"/>
      <c r="E30" s="1035">
        <f>SUM(E31:E33)</f>
        <v>0</v>
      </c>
      <c r="F30" s="897">
        <f>SUM(F31:F33)</f>
        <v>10226.23</v>
      </c>
      <c r="G30" s="897">
        <f>SUM(G31:G33)</f>
        <v>10307.01</v>
      </c>
      <c r="H30" s="1031">
        <f t="shared" si="1"/>
        <v>100.78992942658243</v>
      </c>
    </row>
    <row r="31" spans="1:8" s="353" customFormat="1" ht="12.75" customHeight="1" x14ac:dyDescent="0.2">
      <c r="A31" s="218"/>
      <c r="B31" s="1036" t="s">
        <v>199</v>
      </c>
      <c r="C31" s="275" t="s">
        <v>391</v>
      </c>
      <c r="D31" s="1022"/>
      <c r="E31" s="1032">
        <v>0</v>
      </c>
      <c r="F31" s="351">
        <v>206.38</v>
      </c>
      <c r="G31" s="351">
        <v>287.16000000000003</v>
      </c>
      <c r="H31" s="1026">
        <f t="shared" ref="H31:H54" si="2">+G31/F31*100</f>
        <v>139.14138966954164</v>
      </c>
    </row>
    <row r="32" spans="1:8" s="353" customFormat="1" ht="12.75" customHeight="1" x14ac:dyDescent="0.2">
      <c r="A32" s="218"/>
      <c r="B32" s="1036"/>
      <c r="C32" s="1037" t="s">
        <v>979</v>
      </c>
      <c r="D32" s="1038"/>
      <c r="E32" s="1032">
        <v>0</v>
      </c>
      <c r="F32" s="322">
        <v>9170</v>
      </c>
      <c r="G32" s="322">
        <v>9170</v>
      </c>
      <c r="H32" s="1026">
        <f t="shared" si="2"/>
        <v>100</v>
      </c>
    </row>
    <row r="33" spans="1:8" s="353" customFormat="1" ht="12.75" customHeight="1" thickBot="1" x14ac:dyDescent="0.25">
      <c r="A33" s="218"/>
      <c r="B33" s="369"/>
      <c r="C33" s="1005" t="s">
        <v>390</v>
      </c>
      <c r="D33" s="1006"/>
      <c r="E33" s="1032">
        <v>0</v>
      </c>
      <c r="F33" s="1033">
        <v>849.85</v>
      </c>
      <c r="G33" s="351">
        <v>849.85</v>
      </c>
      <c r="H33" s="354" t="s">
        <v>75</v>
      </c>
    </row>
    <row r="34" spans="1:8" s="353" customFormat="1" ht="12" customHeight="1" thickBot="1" x14ac:dyDescent="0.25">
      <c r="A34" s="1008" t="s">
        <v>200</v>
      </c>
      <c r="B34" s="1009"/>
      <c r="C34" s="1009"/>
      <c r="D34" s="1010"/>
      <c r="E34" s="1039">
        <f>E35+E37+E40+E72+E70+E53+E81</f>
        <v>132610.78</v>
      </c>
      <c r="F34" s="1060">
        <f>F35+F37+F40+F72+F70+F53+F81+F55</f>
        <v>10678602.192000002</v>
      </c>
      <c r="G34" s="1060">
        <f>G35+G37+G40+G72+G70+G53+G81+G55</f>
        <v>10694621.99523</v>
      </c>
      <c r="H34" s="1013">
        <f t="shared" si="2"/>
        <v>100.15001779204773</v>
      </c>
    </row>
    <row r="35" spans="1:8" s="353" customFormat="1" ht="12" customHeight="1" x14ac:dyDescent="0.2">
      <c r="A35" s="1014" t="s">
        <v>351</v>
      </c>
      <c r="B35" s="1015" t="s">
        <v>392</v>
      </c>
      <c r="C35" s="1016"/>
      <c r="D35" s="1017"/>
      <c r="E35" s="1040">
        <f>SUM(E36:E36)</f>
        <v>105039.9</v>
      </c>
      <c r="F35" s="1019">
        <f>SUM(F36:F36)</f>
        <v>108919.3</v>
      </c>
      <c r="G35" s="1019">
        <f>SUM(G36:G36)</f>
        <v>108919.3</v>
      </c>
      <c r="H35" s="1020">
        <f t="shared" si="2"/>
        <v>100</v>
      </c>
    </row>
    <row r="36" spans="1:8" s="353" customFormat="1" ht="12.75" customHeight="1" x14ac:dyDescent="0.2">
      <c r="A36" s="1041"/>
      <c r="B36" s="1021" t="s">
        <v>353</v>
      </c>
      <c r="C36" s="1627" t="s">
        <v>201</v>
      </c>
      <c r="D36" s="1628"/>
      <c r="E36" s="900">
        <v>105039.9</v>
      </c>
      <c r="F36" s="1222">
        <v>108919.3</v>
      </c>
      <c r="G36" s="351">
        <v>108919.3</v>
      </c>
      <c r="H36" s="1026">
        <f t="shared" si="2"/>
        <v>100</v>
      </c>
    </row>
    <row r="37" spans="1:8" s="353" customFormat="1" ht="12" customHeight="1" x14ac:dyDescent="0.2">
      <c r="A37" s="218" t="s">
        <v>351</v>
      </c>
      <c r="B37" s="1028" t="s">
        <v>393</v>
      </c>
      <c r="C37" s="1002"/>
      <c r="D37" s="1003"/>
      <c r="E37" s="901">
        <f>SUM(E38:E39)</f>
        <v>27570.880000000001</v>
      </c>
      <c r="F37" s="897">
        <f>SUM(F38:F39)</f>
        <v>30291.679999999997</v>
      </c>
      <c r="G37" s="897">
        <f>SUM(G38:G39)</f>
        <v>30313.550210000001</v>
      </c>
      <c r="H37" s="222">
        <f t="shared" si="2"/>
        <v>100.07219873575848</v>
      </c>
    </row>
    <row r="38" spans="1:8" s="353" customFormat="1" ht="12" customHeight="1" x14ac:dyDescent="0.2">
      <c r="A38" s="218"/>
      <c r="B38" s="945" t="s">
        <v>353</v>
      </c>
      <c r="C38" s="1627" t="s">
        <v>418</v>
      </c>
      <c r="D38" s="1628"/>
      <c r="E38" s="900">
        <v>27570.880000000001</v>
      </c>
      <c r="F38" s="351">
        <v>30251.679999999997</v>
      </c>
      <c r="G38" s="351">
        <v>30273.550210000001</v>
      </c>
      <c r="H38" s="1026">
        <f t="shared" si="2"/>
        <v>100.07229419985933</v>
      </c>
    </row>
    <row r="39" spans="1:8" s="353" customFormat="1" ht="13.5" customHeight="1" x14ac:dyDescent="0.2">
      <c r="A39" s="218"/>
      <c r="B39" s="945"/>
      <c r="C39" s="1627" t="s">
        <v>738</v>
      </c>
      <c r="D39" s="1628"/>
      <c r="E39" s="900">
        <v>0</v>
      </c>
      <c r="F39" s="351">
        <v>40</v>
      </c>
      <c r="G39" s="351">
        <v>40</v>
      </c>
      <c r="H39" s="1026">
        <f t="shared" si="2"/>
        <v>100</v>
      </c>
    </row>
    <row r="40" spans="1:8" s="353" customFormat="1" ht="26.25" customHeight="1" x14ac:dyDescent="0.2">
      <c r="A40" s="218" t="s">
        <v>351</v>
      </c>
      <c r="B40" s="1631" t="s">
        <v>394</v>
      </c>
      <c r="C40" s="1632"/>
      <c r="D40" s="1633"/>
      <c r="E40" s="901">
        <f>SUM(E41:E52)</f>
        <v>0</v>
      </c>
      <c r="F40" s="897">
        <f>SUM(F41:F52)</f>
        <v>9132484.9620000012</v>
      </c>
      <c r="G40" s="897">
        <f>SUM(G41:G52)</f>
        <v>9147895.2100200001</v>
      </c>
      <c r="H40" s="219">
        <f t="shared" si="2"/>
        <v>100.16874101719434</v>
      </c>
    </row>
    <row r="41" spans="1:8" s="353" customFormat="1" ht="12.75" customHeight="1" x14ac:dyDescent="0.2">
      <c r="A41" s="1043"/>
      <c r="B41" s="1036" t="s">
        <v>353</v>
      </c>
      <c r="C41" s="996" t="s">
        <v>186</v>
      </c>
      <c r="D41" s="997" t="s">
        <v>397</v>
      </c>
      <c r="E41" s="902">
        <v>0</v>
      </c>
      <c r="F41" s="322">
        <v>7811255.1399999997</v>
      </c>
      <c r="G41" s="322">
        <v>7811255.1399999997</v>
      </c>
      <c r="H41" s="512">
        <f t="shared" si="2"/>
        <v>100</v>
      </c>
    </row>
    <row r="42" spans="1:8" s="353" customFormat="1" ht="12.75" customHeight="1" x14ac:dyDescent="0.2">
      <c r="A42" s="1044"/>
      <c r="B42" s="996"/>
      <c r="C42" s="996" t="s">
        <v>187</v>
      </c>
      <c r="D42" s="997" t="s">
        <v>397</v>
      </c>
      <c r="E42" s="902">
        <v>0</v>
      </c>
      <c r="F42" s="322">
        <v>935001.17</v>
      </c>
      <c r="G42" s="322">
        <v>935001.17</v>
      </c>
      <c r="H42" s="512">
        <f t="shared" si="2"/>
        <v>100</v>
      </c>
    </row>
    <row r="43" spans="1:8" s="353" customFormat="1" ht="12.75" customHeight="1" x14ac:dyDescent="0.2">
      <c r="A43" s="1045"/>
      <c r="B43" s="996"/>
      <c r="C43" s="998" t="s">
        <v>147</v>
      </c>
      <c r="D43" s="997" t="s">
        <v>398</v>
      </c>
      <c r="E43" s="902">
        <v>0</v>
      </c>
      <c r="F43" s="1221">
        <v>219419.1</v>
      </c>
      <c r="G43" s="1221">
        <v>234829.32002000001</v>
      </c>
      <c r="H43" s="512">
        <f>+G43/F43*100</f>
        <v>107.02318987727139</v>
      </c>
    </row>
    <row r="44" spans="1:8" s="353" customFormat="1" ht="12.75" customHeight="1" x14ac:dyDescent="0.2">
      <c r="A44" s="1044"/>
      <c r="B44" s="996"/>
      <c r="C44" s="996" t="s">
        <v>188</v>
      </c>
      <c r="D44" s="997" t="s">
        <v>397</v>
      </c>
      <c r="E44" s="902">
        <v>0</v>
      </c>
      <c r="F44" s="1221">
        <v>127918.772</v>
      </c>
      <c r="G44" s="1221">
        <v>127918.77</v>
      </c>
      <c r="H44" s="512">
        <f>+G44/F44*100</f>
        <v>99.999998436507823</v>
      </c>
    </row>
    <row r="45" spans="1:8" s="353" customFormat="1" ht="12.75" customHeight="1" x14ac:dyDescent="0.2">
      <c r="A45" s="1045"/>
      <c r="B45" s="996"/>
      <c r="C45" s="996" t="s">
        <v>189</v>
      </c>
      <c r="D45" s="997" t="s">
        <v>397</v>
      </c>
      <c r="E45" s="902">
        <v>0</v>
      </c>
      <c r="F45" s="1221">
        <v>13921.72</v>
      </c>
      <c r="G45" s="1221">
        <v>13921.72</v>
      </c>
      <c r="H45" s="512">
        <f>+G45/F45*100</f>
        <v>100</v>
      </c>
    </row>
    <row r="46" spans="1:8" s="353" customFormat="1" ht="12.75" customHeight="1" x14ac:dyDescent="0.2">
      <c r="A46" s="1043"/>
      <c r="B46" s="945"/>
      <c r="C46" s="999" t="s">
        <v>190</v>
      </c>
      <c r="D46" s="997" t="s">
        <v>397</v>
      </c>
      <c r="E46" s="902">
        <v>0</v>
      </c>
      <c r="F46" s="1221">
        <v>7833.67</v>
      </c>
      <c r="G46" s="1221">
        <v>7833.67</v>
      </c>
      <c r="H46" s="512">
        <f t="shared" ref="H46:H47" si="3">+G46/F46*100</f>
        <v>100</v>
      </c>
    </row>
    <row r="47" spans="1:8" s="353" customFormat="1" ht="12.75" customHeight="1" x14ac:dyDescent="0.2">
      <c r="A47" s="1046"/>
      <c r="B47" s="1047"/>
      <c r="C47" s="996" t="s">
        <v>669</v>
      </c>
      <c r="D47" s="997" t="s">
        <v>397</v>
      </c>
      <c r="E47" s="902">
        <v>0</v>
      </c>
      <c r="F47" s="1221">
        <v>6708.8</v>
      </c>
      <c r="G47" s="1221">
        <v>6708.84</v>
      </c>
      <c r="H47" s="512">
        <f t="shared" si="3"/>
        <v>100.00059623181492</v>
      </c>
    </row>
    <row r="48" spans="1:8" s="353" customFormat="1" ht="12.75" customHeight="1" x14ac:dyDescent="0.2">
      <c r="A48" s="1044"/>
      <c r="B48" s="996"/>
      <c r="C48" s="996" t="s">
        <v>312</v>
      </c>
      <c r="D48" s="997" t="s">
        <v>397</v>
      </c>
      <c r="E48" s="902">
        <v>0</v>
      </c>
      <c r="F48" s="322">
        <v>4553.91</v>
      </c>
      <c r="G48" s="322">
        <v>4553.91</v>
      </c>
      <c r="H48" s="512">
        <f>+G48/F48*100</f>
        <v>100</v>
      </c>
    </row>
    <row r="49" spans="1:8" s="353" customFormat="1" ht="12.75" customHeight="1" x14ac:dyDescent="0.2">
      <c r="A49" s="1043"/>
      <c r="B49" s="945"/>
      <c r="C49" s="1001" t="s">
        <v>841</v>
      </c>
      <c r="D49" s="997" t="s">
        <v>397</v>
      </c>
      <c r="E49" s="900">
        <v>0</v>
      </c>
      <c r="F49" s="1221">
        <v>2911.43</v>
      </c>
      <c r="G49" s="324">
        <v>2911.42</v>
      </c>
      <c r="H49" s="512">
        <f t="shared" ref="H49" si="4">+G49/F49*100</f>
        <v>99.999656526174434</v>
      </c>
    </row>
    <row r="50" spans="1:8" s="353" customFormat="1" ht="12.75" customHeight="1" x14ac:dyDescent="0.2">
      <c r="A50" s="1044"/>
      <c r="B50" s="996"/>
      <c r="C50" s="996" t="s">
        <v>191</v>
      </c>
      <c r="D50" s="997" t="s">
        <v>397</v>
      </c>
      <c r="E50" s="902">
        <v>0</v>
      </c>
      <c r="F50" s="1221">
        <v>2332</v>
      </c>
      <c r="G50" s="1221">
        <v>2332</v>
      </c>
      <c r="H50" s="512">
        <f>+G50/F50*100</f>
        <v>100</v>
      </c>
    </row>
    <row r="51" spans="1:8" s="353" customFormat="1" ht="12.75" customHeight="1" x14ac:dyDescent="0.2">
      <c r="A51" s="1043"/>
      <c r="B51" s="945"/>
      <c r="C51" s="996" t="s">
        <v>638</v>
      </c>
      <c r="D51" s="997" t="s">
        <v>397</v>
      </c>
      <c r="E51" s="902">
        <v>0</v>
      </c>
      <c r="F51" s="1221">
        <v>179.25</v>
      </c>
      <c r="G51" s="1221">
        <v>179.25</v>
      </c>
      <c r="H51" s="512">
        <f t="shared" ref="H51:H52" si="5">+G51/F51*100</f>
        <v>100</v>
      </c>
    </row>
    <row r="52" spans="1:8" s="353" customFormat="1" ht="12" customHeight="1" x14ac:dyDescent="0.2">
      <c r="A52" s="1043"/>
      <c r="B52" s="945"/>
      <c r="C52" s="1000" t="s">
        <v>670</v>
      </c>
      <c r="D52" s="997" t="s">
        <v>397</v>
      </c>
      <c r="E52" s="902">
        <v>0</v>
      </c>
      <c r="F52" s="322">
        <v>450</v>
      </c>
      <c r="G52" s="322">
        <v>450</v>
      </c>
      <c r="H52" s="512">
        <f t="shared" si="5"/>
        <v>100</v>
      </c>
    </row>
    <row r="53" spans="1:8" s="361" customFormat="1" ht="12" customHeight="1" x14ac:dyDescent="0.2">
      <c r="A53" s="218" t="s">
        <v>351</v>
      </c>
      <c r="B53" s="1028" t="s">
        <v>45</v>
      </c>
      <c r="C53" s="1002"/>
      <c r="D53" s="1003"/>
      <c r="E53" s="901">
        <f>E54</f>
        <v>0</v>
      </c>
      <c r="F53" s="1004">
        <f>SUM(F54:F54)</f>
        <v>844737</v>
      </c>
      <c r="G53" s="1004">
        <f>SUM(G54:G54)</f>
        <v>844737</v>
      </c>
      <c r="H53" s="222">
        <f t="shared" si="2"/>
        <v>100</v>
      </c>
    </row>
    <row r="54" spans="1:8" s="361" customFormat="1" ht="12.75" customHeight="1" x14ac:dyDescent="0.2">
      <c r="A54" s="218"/>
      <c r="B54" s="945" t="s">
        <v>353</v>
      </c>
      <c r="C54" s="275" t="s">
        <v>145</v>
      </c>
      <c r="D54" s="1022"/>
      <c r="E54" s="900">
        <v>0</v>
      </c>
      <c r="F54" s="351">
        <v>844737</v>
      </c>
      <c r="G54" s="351">
        <v>844737</v>
      </c>
      <c r="H54" s="1026">
        <f t="shared" si="2"/>
        <v>100</v>
      </c>
    </row>
    <row r="55" spans="1:8" s="353" customFormat="1" ht="13.5" thickBot="1" x14ac:dyDescent="0.25">
      <c r="A55" s="1223" t="s">
        <v>351</v>
      </c>
      <c r="B55" s="1224" t="s">
        <v>2022</v>
      </c>
      <c r="C55" s="1225"/>
      <c r="D55" s="1226"/>
      <c r="E55" s="1227">
        <v>0</v>
      </c>
      <c r="F55" s="1228">
        <v>0</v>
      </c>
      <c r="G55" s="1228">
        <v>116.56</v>
      </c>
      <c r="H55" s="1229" t="s">
        <v>75</v>
      </c>
    </row>
    <row r="56" spans="1:8" s="353" customFormat="1" x14ac:dyDescent="0.2">
      <c r="E56" s="1042"/>
      <c r="F56" s="1042"/>
      <c r="G56" s="1042"/>
      <c r="H56" s="1042"/>
    </row>
    <row r="57" spans="1:8" s="353" customFormat="1" x14ac:dyDescent="0.2">
      <c r="E57" s="1042"/>
      <c r="F57" s="1042"/>
      <c r="G57" s="1042"/>
      <c r="H57" s="1042"/>
    </row>
    <row r="58" spans="1:8" s="353" customFormat="1" x14ac:dyDescent="0.2">
      <c r="E58" s="1042"/>
      <c r="F58" s="1042"/>
      <c r="G58" s="1042"/>
      <c r="H58" s="1042"/>
    </row>
    <row r="59" spans="1:8" s="353" customFormat="1" x14ac:dyDescent="0.2">
      <c r="E59" s="1042"/>
      <c r="F59" s="1042"/>
      <c r="G59" s="1042"/>
      <c r="H59" s="1042"/>
    </row>
    <row r="60" spans="1:8" s="353" customFormat="1" x14ac:dyDescent="0.2">
      <c r="E60" s="1042"/>
      <c r="F60" s="1042"/>
      <c r="G60" s="1042"/>
      <c r="H60" s="1042"/>
    </row>
    <row r="61" spans="1:8" s="353" customFormat="1" x14ac:dyDescent="0.2">
      <c r="E61" s="1042"/>
      <c r="F61" s="1042"/>
      <c r="G61" s="1042"/>
      <c r="H61" s="1042"/>
    </row>
    <row r="62" spans="1:8" s="353" customFormat="1" x14ac:dyDescent="0.2">
      <c r="E62" s="1042"/>
      <c r="F62" s="361"/>
      <c r="G62" s="361"/>
      <c r="H62" s="1042"/>
    </row>
    <row r="63" spans="1:8" s="361" customFormat="1" ht="12.75" customHeight="1" x14ac:dyDescent="0.2">
      <c r="A63" s="353"/>
      <c r="B63" s="353"/>
      <c r="C63" s="353"/>
      <c r="D63" s="353"/>
      <c r="E63" s="1042"/>
      <c r="F63" s="1042"/>
      <c r="G63" s="1042"/>
      <c r="H63" s="1050" t="s">
        <v>4</v>
      </c>
    </row>
    <row r="64" spans="1:8" s="361" customFormat="1" ht="12.75" customHeight="1" x14ac:dyDescent="0.2">
      <c r="A64" s="353"/>
      <c r="B64" s="353"/>
      <c r="C64" s="353"/>
      <c r="D64" s="353"/>
      <c r="E64" s="1042"/>
      <c r="F64" s="1042"/>
      <c r="G64" s="1042"/>
      <c r="H64" s="1042"/>
    </row>
    <row r="65" spans="1:9" s="361" customFormat="1" ht="15.75" x14ac:dyDescent="0.2">
      <c r="A65" s="1634" t="s">
        <v>995</v>
      </c>
      <c r="B65" s="1634"/>
      <c r="C65" s="1634"/>
      <c r="D65" s="1634"/>
      <c r="E65" s="1634"/>
      <c r="F65" s="1634"/>
      <c r="G65" s="1634"/>
      <c r="H65" s="1634"/>
    </row>
    <row r="66" spans="1:9" s="361" customFormat="1" ht="9.9499999999999993" customHeight="1" x14ac:dyDescent="0.2">
      <c r="A66" s="1042"/>
      <c r="B66" s="1042"/>
      <c r="C66" s="1042"/>
      <c r="D66" s="1042"/>
      <c r="E66" s="1042"/>
      <c r="F66" s="1042"/>
      <c r="G66" s="1042"/>
      <c r="H66" s="1042"/>
    </row>
    <row r="67" spans="1:9" s="361" customFormat="1" ht="15.75" x14ac:dyDescent="0.2">
      <c r="A67" s="1634" t="s">
        <v>978</v>
      </c>
      <c r="B67" s="1634"/>
      <c r="C67" s="1634"/>
      <c r="D67" s="1634"/>
      <c r="E67" s="1634"/>
      <c r="F67" s="1634"/>
      <c r="G67" s="1634"/>
      <c r="H67" s="1634"/>
    </row>
    <row r="68" spans="1:9" s="361" customFormat="1" ht="12" customHeight="1" thickBot="1" x14ac:dyDescent="0.25">
      <c r="A68" s="1051"/>
      <c r="B68" s="1052"/>
      <c r="C68" s="1052"/>
      <c r="D68" s="1052"/>
      <c r="E68" s="1052"/>
      <c r="F68" s="1052"/>
      <c r="G68" s="1042"/>
      <c r="H68" s="1052" t="s">
        <v>70</v>
      </c>
    </row>
    <row r="69" spans="1:9" s="361" customFormat="1" ht="14.25" customHeight="1" thickBot="1" x14ac:dyDescent="0.25">
      <c r="A69" s="212" t="s">
        <v>349</v>
      </c>
      <c r="B69" s="213"/>
      <c r="C69" s="213"/>
      <c r="D69" s="214"/>
      <c r="E69" s="220" t="s">
        <v>952</v>
      </c>
      <c r="F69" s="215" t="s">
        <v>953</v>
      </c>
      <c r="G69" s="215" t="s">
        <v>72</v>
      </c>
      <c r="H69" s="216" t="s">
        <v>215</v>
      </c>
    </row>
    <row r="70" spans="1:9" s="361" customFormat="1" ht="12.75" customHeight="1" x14ac:dyDescent="0.2">
      <c r="A70" s="1053" t="s">
        <v>351</v>
      </c>
      <c r="B70" s="1015" t="s">
        <v>396</v>
      </c>
      <c r="C70" s="1016"/>
      <c r="D70" s="1016"/>
      <c r="E70" s="1018">
        <f>SUM(E71:E71)</f>
        <v>0</v>
      </c>
      <c r="F70" s="1054">
        <f>SUM(F71:F71)</f>
        <v>1249.82</v>
      </c>
      <c r="G70" s="1054">
        <f>SUM(G71:G71)</f>
        <v>1720.94</v>
      </c>
      <c r="H70" s="1020">
        <f>+G70/F70*100</f>
        <v>137.69502808404411</v>
      </c>
    </row>
    <row r="71" spans="1:9" s="361" customFormat="1" ht="12.75" customHeight="1" x14ac:dyDescent="0.2">
      <c r="A71" s="218"/>
      <c r="B71" s="1036" t="s">
        <v>353</v>
      </c>
      <c r="C71" s="1627" t="s">
        <v>703</v>
      </c>
      <c r="D71" s="1641"/>
      <c r="E71" s="1032">
        <v>0</v>
      </c>
      <c r="F71" s="351">
        <v>1249.82</v>
      </c>
      <c r="G71" s="351">
        <v>1720.94</v>
      </c>
      <c r="H71" s="1026">
        <f>+G71/F71*100</f>
        <v>137.69502808404411</v>
      </c>
    </row>
    <row r="72" spans="1:9" s="361" customFormat="1" ht="24.75" customHeight="1" x14ac:dyDescent="0.2">
      <c r="A72" s="221" t="s">
        <v>351</v>
      </c>
      <c r="B72" s="1639" t="s">
        <v>395</v>
      </c>
      <c r="C72" s="1640"/>
      <c r="D72" s="1640"/>
      <c r="E72" s="364">
        <f>SUM(E73:E80)</f>
        <v>0</v>
      </c>
      <c r="F72" s="896">
        <f>SUM(F73:F80)</f>
        <v>560919.43000000005</v>
      </c>
      <c r="G72" s="896">
        <f>SUM(G73:G80)</f>
        <v>560919.43499999994</v>
      </c>
      <c r="H72" s="222">
        <f t="shared" ref="H72:H83" si="6">+G72/F72*100</f>
        <v>100.0000008913936</v>
      </c>
    </row>
    <row r="73" spans="1:9" s="361" customFormat="1" ht="12.75" customHeight="1" x14ac:dyDescent="0.2">
      <c r="A73" s="1045"/>
      <c r="B73" s="996" t="s">
        <v>353</v>
      </c>
      <c r="C73" s="996" t="s">
        <v>189</v>
      </c>
      <c r="D73" s="275" t="s">
        <v>311</v>
      </c>
      <c r="E73" s="1055">
        <v>0</v>
      </c>
      <c r="F73" s="351">
        <v>322962.52</v>
      </c>
      <c r="G73" s="351">
        <v>322962.52</v>
      </c>
      <c r="H73" s="512">
        <f t="shared" si="6"/>
        <v>100</v>
      </c>
    </row>
    <row r="74" spans="1:9" s="361" customFormat="1" ht="12.75" customHeight="1" x14ac:dyDescent="0.2">
      <c r="A74" s="1045"/>
      <c r="B74" s="996"/>
      <c r="C74" s="996" t="s">
        <v>313</v>
      </c>
      <c r="D74" s="275" t="s">
        <v>311</v>
      </c>
      <c r="E74" s="1055">
        <v>0</v>
      </c>
      <c r="F74" s="351">
        <v>167113.24</v>
      </c>
      <c r="G74" s="351">
        <v>167113.24</v>
      </c>
      <c r="H74" s="512">
        <f>+G74/F74*100</f>
        <v>100</v>
      </c>
      <c r="I74" s="903"/>
    </row>
    <row r="75" spans="1:9" s="361" customFormat="1" ht="12.75" customHeight="1" x14ac:dyDescent="0.2">
      <c r="A75" s="1045"/>
      <c r="B75" s="996"/>
      <c r="C75" s="996" t="s">
        <v>190</v>
      </c>
      <c r="D75" s="275" t="s">
        <v>311</v>
      </c>
      <c r="E75" s="1055">
        <v>0</v>
      </c>
      <c r="F75" s="351">
        <v>62340.24</v>
      </c>
      <c r="G75" s="351">
        <v>62340.24</v>
      </c>
      <c r="H75" s="512">
        <f>+G75/F75*100</f>
        <v>100</v>
      </c>
      <c r="I75" s="903"/>
    </row>
    <row r="76" spans="1:9" s="361" customFormat="1" ht="12.75" customHeight="1" x14ac:dyDescent="0.2">
      <c r="A76" s="1045"/>
      <c r="B76" s="996"/>
      <c r="C76" s="996" t="s">
        <v>187</v>
      </c>
      <c r="D76" s="275" t="s">
        <v>311</v>
      </c>
      <c r="E76" s="1055">
        <v>0</v>
      </c>
      <c r="F76" s="351">
        <v>3000</v>
      </c>
      <c r="G76" s="351">
        <v>3000</v>
      </c>
      <c r="H76" s="512">
        <f>+G76/F76*100</f>
        <v>100</v>
      </c>
      <c r="I76" s="903"/>
    </row>
    <row r="77" spans="1:9" s="361" customFormat="1" ht="12.75" customHeight="1" x14ac:dyDescent="0.2">
      <c r="A77" s="1045"/>
      <c r="B77" s="996"/>
      <c r="C77" s="1036" t="s">
        <v>693</v>
      </c>
      <c r="D77" s="275" t="s">
        <v>311</v>
      </c>
      <c r="E77" s="1055">
        <v>0</v>
      </c>
      <c r="F77" s="351">
        <v>3183.68</v>
      </c>
      <c r="G77" s="351">
        <v>3183.683</v>
      </c>
      <c r="H77" s="512">
        <f>+G77/F77*100</f>
        <v>100.00009423057594</v>
      </c>
    </row>
    <row r="78" spans="1:9" s="361" customFormat="1" ht="12.75" customHeight="1" x14ac:dyDescent="0.2">
      <c r="A78" s="1045"/>
      <c r="B78" s="996"/>
      <c r="C78" s="1036" t="s">
        <v>2021</v>
      </c>
      <c r="D78" s="275" t="s">
        <v>311</v>
      </c>
      <c r="E78" s="1055">
        <v>0</v>
      </c>
      <c r="F78" s="351">
        <v>1103.9000000000001</v>
      </c>
      <c r="G78" s="351">
        <v>1103.9000000000001</v>
      </c>
      <c r="H78" s="512">
        <f>+G78/F78*100</f>
        <v>100</v>
      </c>
    </row>
    <row r="79" spans="1:9" s="361" customFormat="1" ht="12.75" customHeight="1" x14ac:dyDescent="0.2">
      <c r="A79" s="1045"/>
      <c r="B79" s="996"/>
      <c r="C79" s="996" t="s">
        <v>191</v>
      </c>
      <c r="D79" s="275" t="s">
        <v>311</v>
      </c>
      <c r="E79" s="1055">
        <v>0</v>
      </c>
      <c r="F79" s="351">
        <v>682</v>
      </c>
      <c r="G79" s="351">
        <v>682</v>
      </c>
      <c r="H79" s="512">
        <f t="shared" si="6"/>
        <v>100</v>
      </c>
    </row>
    <row r="80" spans="1:9" s="361" customFormat="1" ht="12.75" customHeight="1" x14ac:dyDescent="0.2">
      <c r="A80" s="1045"/>
      <c r="B80" s="996"/>
      <c r="C80" s="1036" t="s">
        <v>312</v>
      </c>
      <c r="D80" s="275" t="s">
        <v>311</v>
      </c>
      <c r="E80" s="1055">
        <v>0</v>
      </c>
      <c r="F80" s="351">
        <v>533.85</v>
      </c>
      <c r="G80" s="351">
        <v>533.85199999999998</v>
      </c>
      <c r="H80" s="512">
        <f>+G80/F80*100</f>
        <v>100.00037463707032</v>
      </c>
    </row>
    <row r="81" spans="1:9" s="361" customFormat="1" ht="12.75" customHeight="1" x14ac:dyDescent="0.2">
      <c r="A81" s="218" t="s">
        <v>351</v>
      </c>
      <c r="B81" s="1028" t="s">
        <v>667</v>
      </c>
      <c r="C81" s="1002"/>
      <c r="D81" s="1002"/>
      <c r="E81" s="1056">
        <f>E82</f>
        <v>0</v>
      </c>
      <c r="F81" s="1004">
        <f>SUM(F82:F82)</f>
        <v>0</v>
      </c>
      <c r="G81" s="1004">
        <f>SUM(G82:G82)</f>
        <v>0</v>
      </c>
      <c r="H81" s="1057" t="s">
        <v>75</v>
      </c>
      <c r="I81" s="408"/>
    </row>
    <row r="82" spans="1:9" s="361" customFormat="1" ht="12.75" customHeight="1" thickBot="1" x14ac:dyDescent="0.25">
      <c r="A82" s="1048"/>
      <c r="B82" s="1049" t="s">
        <v>353</v>
      </c>
      <c r="C82" s="1005" t="s">
        <v>668</v>
      </c>
      <c r="D82" s="377"/>
      <c r="E82" s="1058">
        <v>0</v>
      </c>
      <c r="F82" s="1007">
        <v>0</v>
      </c>
      <c r="G82" s="1007">
        <v>0</v>
      </c>
      <c r="H82" s="1059" t="s">
        <v>75</v>
      </c>
    </row>
    <row r="83" spans="1:9" s="361" customFormat="1" ht="13.5" customHeight="1" thickBot="1" x14ac:dyDescent="0.25">
      <c r="A83" s="1008" t="s">
        <v>980</v>
      </c>
      <c r="B83" s="1009"/>
      <c r="C83" s="1009"/>
      <c r="D83" s="1010"/>
      <c r="E83" s="1039">
        <f>E8+E34</f>
        <v>3576424.1199999996</v>
      </c>
      <c r="F83" s="1060">
        <f>F8+F34</f>
        <v>14616061.642000001</v>
      </c>
      <c r="G83" s="1060">
        <f>G8+G34</f>
        <v>15598067.736230001</v>
      </c>
      <c r="H83" s="1013">
        <f t="shared" si="6"/>
        <v>106.71867783731943</v>
      </c>
    </row>
    <row r="84" spans="1:9" s="361" customFormat="1" ht="12.75" customHeight="1" thickBot="1" x14ac:dyDescent="0.25">
      <c r="A84" s="1008" t="s">
        <v>203</v>
      </c>
      <c r="B84" s="1009"/>
      <c r="C84" s="1009"/>
      <c r="D84" s="1010"/>
      <c r="E84" s="1011">
        <f>SUM(E85:E87)</f>
        <v>263125</v>
      </c>
      <c r="F84" s="1012">
        <f>SUM(F85:F87)</f>
        <v>2530925.4202300003</v>
      </c>
      <c r="G84" s="1231">
        <f>SUM(G85:G87)</f>
        <v>-1688068.33045</v>
      </c>
      <c r="H84" s="1232">
        <f>+G84/F84*100</f>
        <v>-66.697671806409659</v>
      </c>
    </row>
    <row r="85" spans="1:9" s="361" customFormat="1" ht="12.75" customHeight="1" x14ac:dyDescent="0.2">
      <c r="A85" s="1061" t="s">
        <v>353</v>
      </c>
      <c r="B85" s="1015" t="s">
        <v>981</v>
      </c>
      <c r="C85" s="1062"/>
      <c r="D85" s="1063"/>
      <c r="E85" s="1064">
        <v>0</v>
      </c>
      <c r="F85" s="1637">
        <v>2765271.2906800001</v>
      </c>
      <c r="G85" s="1642">
        <v>-1453722.46</v>
      </c>
      <c r="H85" s="1644">
        <f>G85/(+F85)*100</f>
        <v>-52.5706994789115</v>
      </c>
    </row>
    <row r="86" spans="1:9" s="361" customFormat="1" ht="12.75" customHeight="1" x14ac:dyDescent="0.2">
      <c r="A86" s="1065"/>
      <c r="B86" s="1028" t="s">
        <v>982</v>
      </c>
      <c r="C86" s="1002"/>
      <c r="D86" s="1003"/>
      <c r="E86" s="1032">
        <v>310000</v>
      </c>
      <c r="F86" s="1638"/>
      <c r="G86" s="1643"/>
      <c r="H86" s="1645"/>
    </row>
    <row r="87" spans="1:9" s="361" customFormat="1" ht="12.75" customHeight="1" thickBot="1" x14ac:dyDescent="0.25">
      <c r="A87" s="1066"/>
      <c r="B87" s="1028" t="s">
        <v>91</v>
      </c>
      <c r="C87" s="1002"/>
      <c r="D87" s="1003"/>
      <c r="E87" s="1032">
        <v>-46875</v>
      </c>
      <c r="F87" s="351">
        <v>-234345.87044999999</v>
      </c>
      <c r="G87" s="1230">
        <v>-234345.87044999999</v>
      </c>
      <c r="H87" s="1067">
        <f>+G87/F87*100</f>
        <v>100</v>
      </c>
    </row>
    <row r="88" spans="1:9" s="361" customFormat="1" ht="16.5" customHeight="1" thickBot="1" x14ac:dyDescent="0.25">
      <c r="A88" s="355" t="s">
        <v>983</v>
      </c>
      <c r="B88" s="356"/>
      <c r="C88" s="356"/>
      <c r="D88" s="357"/>
      <c r="E88" s="358">
        <f>E8+E34+E84</f>
        <v>3839549.1199999996</v>
      </c>
      <c r="F88" s="359">
        <f>F8+F34+F84</f>
        <v>17146987.062230002</v>
      </c>
      <c r="G88" s="359">
        <f>G8+G34+G84</f>
        <v>13909999.405780001</v>
      </c>
      <c r="H88" s="360">
        <f t="shared" ref="H88" si="7">+G88/F88*100</f>
        <v>81.122119911198993</v>
      </c>
    </row>
    <row r="89" spans="1:9" ht="14.25" x14ac:dyDescent="0.2">
      <c r="F89" s="409"/>
    </row>
    <row r="90" spans="1:9" s="223" customFormat="1" ht="75" customHeight="1" x14ac:dyDescent="0.2">
      <c r="A90" s="1629" t="s">
        <v>2047</v>
      </c>
      <c r="B90" s="1629"/>
      <c r="C90" s="1629"/>
      <c r="D90" s="1629"/>
      <c r="E90" s="1629"/>
      <c r="F90" s="1629"/>
      <c r="G90" s="1629"/>
      <c r="H90" s="1629"/>
    </row>
  </sheetData>
  <mergeCells count="15">
    <mergeCell ref="C36:D36"/>
    <mergeCell ref="A90:H90"/>
    <mergeCell ref="A3:H3"/>
    <mergeCell ref="A5:H5"/>
    <mergeCell ref="B40:D40"/>
    <mergeCell ref="A65:H65"/>
    <mergeCell ref="A67:H67"/>
    <mergeCell ref="C18:D18"/>
    <mergeCell ref="F85:F86"/>
    <mergeCell ref="B72:D72"/>
    <mergeCell ref="C71:D71"/>
    <mergeCell ref="G85:G86"/>
    <mergeCell ref="H85:H86"/>
    <mergeCell ref="C39:D39"/>
    <mergeCell ref="C38:D38"/>
  </mergeCells>
  <pageMargins left="0.59055118110236227" right="0.59055118110236227" top="0.59055118110236227" bottom="0.59055118110236227" header="0.31496062992125984" footer="0.31496062992125984"/>
  <pageSetup paperSize="9" scale="95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A1:I127"/>
  <sheetViews>
    <sheetView topLeftCell="A31" zoomScaleNormal="100" workbookViewId="0">
      <selection activeCell="B50" sqref="B50:D50"/>
    </sheetView>
  </sheetViews>
  <sheetFormatPr defaultRowHeight="12.75" x14ac:dyDescent="0.2"/>
  <cols>
    <col min="1" max="1" width="5.7109375" customWidth="1"/>
    <col min="2" max="2" width="5.42578125" customWidth="1"/>
    <col min="3" max="3" width="20.85546875" customWidth="1"/>
    <col min="4" max="4" width="14.5703125" customWidth="1"/>
    <col min="5" max="5" width="11.7109375" customWidth="1"/>
    <col min="6" max="7" width="12.7109375" customWidth="1"/>
    <col min="8" max="8" width="8.140625" style="293" customWidth="1"/>
  </cols>
  <sheetData>
    <row r="1" spans="1:8" x14ac:dyDescent="0.2">
      <c r="A1" s="17"/>
      <c r="B1" s="17"/>
      <c r="C1" s="17"/>
      <c r="D1" s="17"/>
      <c r="E1" s="17"/>
      <c r="F1" s="18"/>
      <c r="G1" s="1646" t="s">
        <v>722</v>
      </c>
      <c r="H1" s="1646"/>
    </row>
    <row r="2" spans="1:8" ht="9.75" customHeight="1" x14ac:dyDescent="0.2">
      <c r="A2" s="17"/>
      <c r="B2" s="17"/>
      <c r="C2" s="17"/>
      <c r="D2" s="17"/>
      <c r="E2" s="17"/>
      <c r="F2" s="26"/>
      <c r="G2" s="17"/>
      <c r="H2" s="283"/>
    </row>
    <row r="3" spans="1:8" ht="15.75" x14ac:dyDescent="0.25">
      <c r="A3" s="1519" t="s">
        <v>995</v>
      </c>
      <c r="B3" s="1519"/>
      <c r="C3" s="1519"/>
      <c r="D3" s="1519"/>
      <c r="E3" s="1519"/>
      <c r="F3" s="1519"/>
      <c r="G3" s="1519"/>
      <c r="H3" s="1519"/>
    </row>
    <row r="4" spans="1:8" ht="9" customHeight="1" x14ac:dyDescent="0.2">
      <c r="A4" s="17"/>
      <c r="B4" s="17"/>
      <c r="C4" s="17"/>
      <c r="D4" s="17"/>
      <c r="E4" s="17"/>
      <c r="F4" s="17"/>
      <c r="G4" s="17"/>
      <c r="H4" s="283"/>
    </row>
    <row r="5" spans="1:8" ht="15.75" x14ac:dyDescent="0.25">
      <c r="A5" s="1520" t="s">
        <v>996</v>
      </c>
      <c r="B5" s="1520"/>
      <c r="C5" s="1520"/>
      <c r="D5" s="1520"/>
      <c r="E5" s="1520"/>
      <c r="F5" s="1520"/>
      <c r="G5" s="1520"/>
      <c r="H5" s="1520"/>
    </row>
    <row r="6" spans="1:8" ht="13.5" thickBot="1" x14ac:dyDescent="0.25">
      <c r="A6" s="19"/>
      <c r="B6" s="20"/>
      <c r="C6" s="20"/>
      <c r="D6" s="20"/>
      <c r="E6" s="20"/>
      <c r="F6" s="20"/>
      <c r="G6" s="17"/>
      <c r="H6" s="294" t="s">
        <v>70</v>
      </c>
    </row>
    <row r="7" spans="1:8" s="9" customFormat="1" ht="15" customHeight="1" thickBot="1" x14ac:dyDescent="0.25">
      <c r="A7" s="269" t="s">
        <v>204</v>
      </c>
      <c r="B7" s="1647" t="s">
        <v>349</v>
      </c>
      <c r="C7" s="1648"/>
      <c r="D7" s="1648"/>
      <c r="E7" s="270" t="s">
        <v>952</v>
      </c>
      <c r="F7" s="255" t="s">
        <v>953</v>
      </c>
      <c r="G7" s="271" t="s">
        <v>85</v>
      </c>
      <c r="H7" s="272" t="s">
        <v>73</v>
      </c>
    </row>
    <row r="8" spans="1:8" s="59" customFormat="1" ht="15" customHeight="1" thickBot="1" x14ac:dyDescent="0.25">
      <c r="A8" s="254">
        <v>910</v>
      </c>
      <c r="B8" s="1560" t="s">
        <v>539</v>
      </c>
      <c r="C8" s="1560"/>
      <c r="D8" s="1560"/>
      <c r="E8" s="256">
        <f>SUM(E9:E10)</f>
        <v>37014.67</v>
      </c>
      <c r="F8" s="256">
        <f>SUM(F9:F10)</f>
        <v>38067.670000000006</v>
      </c>
      <c r="G8" s="256">
        <f>G9+G10</f>
        <v>29320.650399999999</v>
      </c>
      <c r="H8" s="284">
        <f>G8/F8*100</f>
        <v>77.022445555506806</v>
      </c>
    </row>
    <row r="9" spans="1:8" s="96" customFormat="1" ht="12" customHeight="1" x14ac:dyDescent="0.2">
      <c r="A9" s="325">
        <v>91001</v>
      </c>
      <c r="B9" s="1651" t="s">
        <v>205</v>
      </c>
      <c r="C9" s="1651"/>
      <c r="D9" s="1651"/>
      <c r="E9" s="326">
        <v>4894.8</v>
      </c>
      <c r="F9" s="326">
        <v>4894.8</v>
      </c>
      <c r="G9" s="326">
        <v>3289.4778999999999</v>
      </c>
      <c r="H9" s="327">
        <f t="shared" ref="H9:H84" si="0">G9/F9*100</f>
        <v>67.203520062106719</v>
      </c>
    </row>
    <row r="10" spans="1:8" s="96" customFormat="1" ht="25.5" customHeight="1" thickBot="1" x14ac:dyDescent="0.25">
      <c r="A10" s="328">
        <v>91015</v>
      </c>
      <c r="B10" s="1652" t="s">
        <v>540</v>
      </c>
      <c r="C10" s="1653"/>
      <c r="D10" s="1654"/>
      <c r="E10" s="329">
        <v>32119.87</v>
      </c>
      <c r="F10" s="329">
        <v>33172.870000000003</v>
      </c>
      <c r="G10" s="329">
        <v>26031.172500000001</v>
      </c>
      <c r="H10" s="291">
        <f t="shared" si="0"/>
        <v>78.471270348329824</v>
      </c>
    </row>
    <row r="11" spans="1:8" s="59" customFormat="1" ht="15" customHeight="1" thickBot="1" x14ac:dyDescent="0.25">
      <c r="A11" s="259">
        <v>911</v>
      </c>
      <c r="B11" s="1560" t="s">
        <v>541</v>
      </c>
      <c r="C11" s="1560"/>
      <c r="D11" s="1560"/>
      <c r="E11" s="256">
        <f>E12</f>
        <v>343886.78</v>
      </c>
      <c r="F11" s="256">
        <f>F12</f>
        <v>355989.46062000003</v>
      </c>
      <c r="G11" s="256">
        <f>G12</f>
        <v>314604.63935000001</v>
      </c>
      <c r="H11" s="284">
        <f t="shared" si="0"/>
        <v>88.374706038228439</v>
      </c>
    </row>
    <row r="12" spans="1:8" s="96" customFormat="1" ht="12" customHeight="1" thickBot="1" x14ac:dyDescent="0.25">
      <c r="A12" s="264">
        <v>91115</v>
      </c>
      <c r="B12" s="1603" t="s">
        <v>206</v>
      </c>
      <c r="C12" s="1603"/>
      <c r="D12" s="1603"/>
      <c r="E12" s="330">
        <v>343886.78</v>
      </c>
      <c r="F12" s="331">
        <v>355989.46062000003</v>
      </c>
      <c r="G12" s="330">
        <v>314604.63935000001</v>
      </c>
      <c r="H12" s="289">
        <f>G12/F12*100</f>
        <v>88.374706038228439</v>
      </c>
    </row>
    <row r="13" spans="1:8" s="59" customFormat="1" ht="15" customHeight="1" thickBot="1" x14ac:dyDescent="0.25">
      <c r="A13" s="259">
        <v>912</v>
      </c>
      <c r="B13" s="1560" t="s">
        <v>542</v>
      </c>
      <c r="C13" s="1560"/>
      <c r="D13" s="1560"/>
      <c r="E13" s="256">
        <f>SUM(E14:E19)</f>
        <v>46650</v>
      </c>
      <c r="F13" s="256">
        <f>SUM(F14:F19)</f>
        <v>176596.57563000001</v>
      </c>
      <c r="G13" s="256">
        <f>SUM(G14:G19)</f>
        <v>89333.740780000007</v>
      </c>
      <c r="H13" s="284">
        <f t="shared" si="0"/>
        <v>50.586338076662059</v>
      </c>
    </row>
    <row r="14" spans="1:8" s="96" customFormat="1" ht="12" customHeight="1" x14ac:dyDescent="0.2">
      <c r="A14" s="257">
        <v>91204</v>
      </c>
      <c r="B14" s="1656" t="s">
        <v>543</v>
      </c>
      <c r="C14" s="1656"/>
      <c r="D14" s="1657"/>
      <c r="E14" s="324">
        <v>9700</v>
      </c>
      <c r="F14" s="324">
        <v>47118.566319999998</v>
      </c>
      <c r="G14" s="324">
        <v>32913.88106</v>
      </c>
      <c r="H14" s="285">
        <f t="shared" si="0"/>
        <v>69.853316071778139</v>
      </c>
    </row>
    <row r="15" spans="1:8" s="96" customFormat="1" ht="12" customHeight="1" x14ac:dyDescent="0.2">
      <c r="A15" s="261">
        <v>91205</v>
      </c>
      <c r="B15" s="1649" t="s">
        <v>218</v>
      </c>
      <c r="C15" s="1649"/>
      <c r="D15" s="1627"/>
      <c r="E15" s="322">
        <v>3500</v>
      </c>
      <c r="F15" s="322">
        <v>20989.117310000001</v>
      </c>
      <c r="G15" s="322">
        <v>9404.2978199999998</v>
      </c>
      <c r="H15" s="288">
        <f t="shared" si="0"/>
        <v>44.805589873564813</v>
      </c>
    </row>
    <row r="16" spans="1:8" s="96" customFormat="1" ht="12" customHeight="1" x14ac:dyDescent="0.2">
      <c r="A16" s="261">
        <v>91206</v>
      </c>
      <c r="B16" s="1649" t="s">
        <v>207</v>
      </c>
      <c r="C16" s="1649"/>
      <c r="D16" s="1627"/>
      <c r="E16" s="322">
        <v>23150</v>
      </c>
      <c r="F16" s="322">
        <v>79403</v>
      </c>
      <c r="G16" s="322">
        <v>31468.60482</v>
      </c>
      <c r="H16" s="288">
        <f t="shared" si="0"/>
        <v>39.631506139566511</v>
      </c>
    </row>
    <row r="17" spans="1:9" s="96" customFormat="1" ht="12" customHeight="1" x14ac:dyDescent="0.2">
      <c r="A17" s="261">
        <v>91207</v>
      </c>
      <c r="B17" s="1649" t="s">
        <v>544</v>
      </c>
      <c r="C17" s="1649"/>
      <c r="D17" s="1627"/>
      <c r="E17" s="322">
        <v>3300</v>
      </c>
      <c r="F17" s="322">
        <v>17074.382000000001</v>
      </c>
      <c r="G17" s="322">
        <v>11458.10708</v>
      </c>
      <c r="H17" s="288">
        <f t="shared" si="0"/>
        <v>67.107009085306856</v>
      </c>
    </row>
    <row r="18" spans="1:9" s="96" customFormat="1" ht="12" customHeight="1" x14ac:dyDescent="0.2">
      <c r="A18" s="267">
        <v>91208</v>
      </c>
      <c r="B18" s="370" t="s">
        <v>754</v>
      </c>
      <c r="C18" s="371"/>
      <c r="D18" s="371"/>
      <c r="E18" s="322">
        <v>0</v>
      </c>
      <c r="F18" s="322">
        <v>172.66</v>
      </c>
      <c r="G18" s="322">
        <v>0</v>
      </c>
      <c r="H18" s="288">
        <f t="shared" si="0"/>
        <v>0</v>
      </c>
    </row>
    <row r="19" spans="1:9" s="96" customFormat="1" ht="12" customHeight="1" thickBot="1" x14ac:dyDescent="0.25">
      <c r="A19" s="332">
        <v>91209</v>
      </c>
      <c r="B19" s="1604" t="s">
        <v>208</v>
      </c>
      <c r="C19" s="1650"/>
      <c r="D19" s="1650"/>
      <c r="E19" s="331">
        <v>7000</v>
      </c>
      <c r="F19" s="331">
        <v>11838.85</v>
      </c>
      <c r="G19" s="331">
        <v>4088.85</v>
      </c>
      <c r="H19" s="288">
        <f t="shared" si="0"/>
        <v>34.537560658340972</v>
      </c>
    </row>
    <row r="20" spans="1:9" s="9" customFormat="1" ht="15" customHeight="1" thickBot="1" x14ac:dyDescent="0.25">
      <c r="A20" s="259">
        <v>913</v>
      </c>
      <c r="B20" s="1560" t="s">
        <v>545</v>
      </c>
      <c r="C20" s="1560"/>
      <c r="D20" s="1560"/>
      <c r="E20" s="263">
        <f>SUM(E21:E27)</f>
        <v>1276840.81</v>
      </c>
      <c r="F20" s="256">
        <f>SUM(F21:F27)</f>
        <v>1433335.0007</v>
      </c>
      <c r="G20" s="263">
        <f>SUM(G21:G27)</f>
        <v>1427990.98795</v>
      </c>
      <c r="H20" s="284">
        <f t="shared" si="0"/>
        <v>99.627162334877042</v>
      </c>
      <c r="I20" s="55"/>
    </row>
    <row r="21" spans="1:9" s="96" customFormat="1" ht="12" customHeight="1" x14ac:dyDescent="0.2">
      <c r="A21" s="257">
        <v>91304</v>
      </c>
      <c r="B21" s="1656" t="s">
        <v>543</v>
      </c>
      <c r="C21" s="1656"/>
      <c r="D21" s="1656"/>
      <c r="E21" s="324">
        <v>300362.7</v>
      </c>
      <c r="F21" s="324">
        <v>317596.76449999999</v>
      </c>
      <c r="G21" s="324">
        <v>317560.71750000003</v>
      </c>
      <c r="H21" s="285">
        <f t="shared" si="0"/>
        <v>99.988650073291296</v>
      </c>
    </row>
    <row r="22" spans="1:9" s="96" customFormat="1" ht="12" customHeight="1" x14ac:dyDescent="0.2">
      <c r="A22" s="261">
        <v>91305</v>
      </c>
      <c r="B22" s="1649" t="s">
        <v>218</v>
      </c>
      <c r="C22" s="1649"/>
      <c r="D22" s="1649"/>
      <c r="E22" s="322">
        <v>132966.79999999999</v>
      </c>
      <c r="F22" s="322">
        <v>160151.43664999999</v>
      </c>
      <c r="G22" s="322">
        <v>159039.05244999999</v>
      </c>
      <c r="H22" s="288">
        <f t="shared" si="0"/>
        <v>99.305417282998818</v>
      </c>
    </row>
    <row r="23" spans="1:9" s="96" customFormat="1" ht="12" customHeight="1" x14ac:dyDescent="0.2">
      <c r="A23" s="261">
        <v>91306</v>
      </c>
      <c r="B23" s="1649" t="s">
        <v>207</v>
      </c>
      <c r="C23" s="1649"/>
      <c r="D23" s="1649"/>
      <c r="E23" s="322">
        <v>340245.8</v>
      </c>
      <c r="F23" s="322">
        <v>422774.92955</v>
      </c>
      <c r="G23" s="322">
        <v>422774.8</v>
      </c>
      <c r="H23" s="288">
        <f t="shared" si="0"/>
        <v>99.999969357217992</v>
      </c>
    </row>
    <row r="24" spans="1:9" s="96" customFormat="1" ht="12" customHeight="1" x14ac:dyDescent="0.2">
      <c r="A24" s="261">
        <v>91307</v>
      </c>
      <c r="B24" s="1649" t="s">
        <v>544</v>
      </c>
      <c r="C24" s="1649"/>
      <c r="D24" s="1649"/>
      <c r="E24" s="322">
        <v>240392.11</v>
      </c>
      <c r="F24" s="322">
        <v>241978.47</v>
      </c>
      <c r="G24" s="322">
        <v>241900.837</v>
      </c>
      <c r="H24" s="288">
        <f t="shared" si="0"/>
        <v>99.967917393642509</v>
      </c>
    </row>
    <row r="25" spans="1:9" s="96" customFormat="1" ht="12" customHeight="1" x14ac:dyDescent="0.2">
      <c r="A25" s="261">
        <v>91308</v>
      </c>
      <c r="B25" s="1649" t="s">
        <v>546</v>
      </c>
      <c r="C25" s="1649"/>
      <c r="D25" s="1649"/>
      <c r="E25" s="322">
        <v>6365.4</v>
      </c>
      <c r="F25" s="322">
        <v>6365.4</v>
      </c>
      <c r="G25" s="322">
        <v>6365.4</v>
      </c>
      <c r="H25" s="288">
        <f t="shared" si="0"/>
        <v>100</v>
      </c>
    </row>
    <row r="26" spans="1:9" s="96" customFormat="1" ht="12" customHeight="1" x14ac:dyDescent="0.2">
      <c r="A26" s="261">
        <v>91309</v>
      </c>
      <c r="B26" s="1649" t="s">
        <v>208</v>
      </c>
      <c r="C26" s="1649"/>
      <c r="D26" s="1649"/>
      <c r="E26" s="322">
        <v>244008</v>
      </c>
      <c r="F26" s="322">
        <v>271968</v>
      </c>
      <c r="G26" s="322">
        <v>271968</v>
      </c>
      <c r="H26" s="288">
        <f t="shared" si="0"/>
        <v>100</v>
      </c>
    </row>
    <row r="27" spans="1:9" s="96" customFormat="1" ht="12" customHeight="1" thickBot="1" x14ac:dyDescent="0.25">
      <c r="A27" s="258">
        <v>91318</v>
      </c>
      <c r="B27" s="1655" t="s">
        <v>634</v>
      </c>
      <c r="C27" s="1655"/>
      <c r="D27" s="1655"/>
      <c r="E27" s="333">
        <v>12500</v>
      </c>
      <c r="F27" s="333">
        <v>12500</v>
      </c>
      <c r="G27" s="333">
        <v>8382.1810000000005</v>
      </c>
      <c r="H27" s="286">
        <f t="shared" si="0"/>
        <v>67.057448000000008</v>
      </c>
    </row>
    <row r="28" spans="1:9" s="59" customFormat="1" ht="15" customHeight="1" thickBot="1" x14ac:dyDescent="0.25">
      <c r="A28" s="259">
        <v>914</v>
      </c>
      <c r="B28" s="1573" t="s">
        <v>671</v>
      </c>
      <c r="C28" s="1574"/>
      <c r="D28" s="1575"/>
      <c r="E28" s="256">
        <f>SUM(E29:E44)</f>
        <v>974457.03</v>
      </c>
      <c r="F28" s="256">
        <f>SUM(F29:F44)</f>
        <v>1288924.5209899999</v>
      </c>
      <c r="G28" s="256">
        <f t="shared" ref="G28" si="1">SUM(G29:G44)</f>
        <v>1215167.8887200002</v>
      </c>
      <c r="H28" s="284">
        <f>G28/F28*100</f>
        <v>94.277660866181009</v>
      </c>
    </row>
    <row r="29" spans="1:9" s="96" customFormat="1" ht="12" customHeight="1" x14ac:dyDescent="0.2">
      <c r="A29" s="257">
        <v>91401</v>
      </c>
      <c r="B29" s="1656" t="s">
        <v>272</v>
      </c>
      <c r="C29" s="1656"/>
      <c r="D29" s="1656"/>
      <c r="E29" s="324">
        <v>17144</v>
      </c>
      <c r="F29" s="324">
        <v>18346.124</v>
      </c>
      <c r="G29" s="324">
        <v>12186.802589999999</v>
      </c>
      <c r="H29" s="285">
        <f t="shared" si="0"/>
        <v>66.427124279766119</v>
      </c>
    </row>
    <row r="30" spans="1:9" s="96" customFormat="1" ht="12" customHeight="1" x14ac:dyDescent="0.2">
      <c r="A30" s="261">
        <v>91402</v>
      </c>
      <c r="B30" s="1649" t="s">
        <v>213</v>
      </c>
      <c r="C30" s="1649"/>
      <c r="D30" s="1649"/>
      <c r="E30" s="322">
        <v>11000</v>
      </c>
      <c r="F30" s="322">
        <v>11984.955</v>
      </c>
      <c r="G30" s="322">
        <v>7160.0878499999999</v>
      </c>
      <c r="H30" s="288">
        <f t="shared" si="0"/>
        <v>59.742300659451786</v>
      </c>
    </row>
    <row r="31" spans="1:9" s="96" customFormat="1" ht="12" customHeight="1" x14ac:dyDescent="0.2">
      <c r="A31" s="261">
        <v>91403</v>
      </c>
      <c r="B31" s="1649" t="s">
        <v>209</v>
      </c>
      <c r="C31" s="1649"/>
      <c r="D31" s="1649"/>
      <c r="E31" s="322">
        <v>11540</v>
      </c>
      <c r="F31" s="322">
        <v>26948.240000000002</v>
      </c>
      <c r="G31" s="322">
        <v>21670.26355</v>
      </c>
      <c r="H31" s="288">
        <f t="shared" si="0"/>
        <v>80.414392739562942</v>
      </c>
    </row>
    <row r="32" spans="1:9" s="96" customFormat="1" ht="12" customHeight="1" x14ac:dyDescent="0.2">
      <c r="A32" s="261">
        <v>91404</v>
      </c>
      <c r="B32" s="1649" t="s">
        <v>547</v>
      </c>
      <c r="C32" s="1649"/>
      <c r="D32" s="1649"/>
      <c r="E32" s="322">
        <v>6700</v>
      </c>
      <c r="F32" s="322">
        <v>6072.56</v>
      </c>
      <c r="G32" s="322">
        <v>4018.1239100000003</v>
      </c>
      <c r="H32" s="288">
        <f t="shared" si="0"/>
        <v>66.168533699131842</v>
      </c>
    </row>
    <row r="33" spans="1:8" s="96" customFormat="1" ht="12" customHeight="1" x14ac:dyDescent="0.2">
      <c r="A33" s="261">
        <v>91405</v>
      </c>
      <c r="B33" s="1649" t="s">
        <v>221</v>
      </c>
      <c r="C33" s="1649"/>
      <c r="D33" s="1649"/>
      <c r="E33" s="322">
        <v>5225</v>
      </c>
      <c r="F33" s="322">
        <v>5189.7960000000003</v>
      </c>
      <c r="G33" s="322">
        <v>3649.5644500000003</v>
      </c>
      <c r="H33" s="288">
        <f t="shared" si="0"/>
        <v>70.321924985105383</v>
      </c>
    </row>
    <row r="34" spans="1:8" s="96" customFormat="1" ht="12" customHeight="1" x14ac:dyDescent="0.2">
      <c r="A34" s="261">
        <v>91406</v>
      </c>
      <c r="B34" s="1649" t="s">
        <v>970</v>
      </c>
      <c r="C34" s="1649"/>
      <c r="D34" s="1649"/>
      <c r="E34" s="322">
        <v>3344.53</v>
      </c>
      <c r="F34" s="322">
        <v>3546.223</v>
      </c>
      <c r="G34" s="322">
        <v>1867.94382</v>
      </c>
      <c r="H34" s="288">
        <f t="shared" si="0"/>
        <v>52.674178132621662</v>
      </c>
    </row>
    <row r="35" spans="1:8" s="96" customFormat="1" ht="12" customHeight="1" x14ac:dyDescent="0.2">
      <c r="A35" s="261">
        <v>91407</v>
      </c>
      <c r="B35" s="1649" t="s">
        <v>275</v>
      </c>
      <c r="C35" s="1649"/>
      <c r="D35" s="1649"/>
      <c r="E35" s="322">
        <v>17614</v>
      </c>
      <c r="F35" s="322">
        <v>18184.47263</v>
      </c>
      <c r="G35" s="322">
        <v>17796.575559999997</v>
      </c>
      <c r="H35" s="288">
        <f t="shared" si="0"/>
        <v>97.866877539467026</v>
      </c>
    </row>
    <row r="36" spans="1:8" s="96" customFormat="1" ht="12" customHeight="1" x14ac:dyDescent="0.2">
      <c r="A36" s="261">
        <v>91408</v>
      </c>
      <c r="B36" s="1649" t="s">
        <v>276</v>
      </c>
      <c r="C36" s="1649"/>
      <c r="D36" s="1649"/>
      <c r="E36" s="322">
        <v>9866.2000000000007</v>
      </c>
      <c r="F36" s="322">
        <v>13218.873100000001</v>
      </c>
      <c r="G36" s="322">
        <v>8475.4439199999997</v>
      </c>
      <c r="H36" s="288">
        <f t="shared" si="0"/>
        <v>64.116236353006514</v>
      </c>
    </row>
    <row r="37" spans="1:8" s="96" customFormat="1" ht="12" customHeight="1" x14ac:dyDescent="0.2">
      <c r="A37" s="261">
        <v>91409</v>
      </c>
      <c r="B37" s="1649" t="s">
        <v>277</v>
      </c>
      <c r="C37" s="1649"/>
      <c r="D37" s="1649"/>
      <c r="E37" s="322">
        <v>3736.67</v>
      </c>
      <c r="F37" s="322">
        <v>3736.67</v>
      </c>
      <c r="G37" s="322">
        <v>2430.7606600000004</v>
      </c>
      <c r="H37" s="288">
        <f t="shared" si="0"/>
        <v>65.051520739053771</v>
      </c>
    </row>
    <row r="38" spans="1:8" s="96" customFormat="1" ht="12" customHeight="1" x14ac:dyDescent="0.2">
      <c r="A38" s="261">
        <v>91410</v>
      </c>
      <c r="B38" s="1649" t="s">
        <v>548</v>
      </c>
      <c r="C38" s="1649"/>
      <c r="D38" s="1649"/>
      <c r="E38" s="322">
        <v>4750</v>
      </c>
      <c r="F38" s="322">
        <v>4750</v>
      </c>
      <c r="G38" s="322">
        <v>1039.2317800000001</v>
      </c>
      <c r="H38" s="288">
        <f t="shared" si="0"/>
        <v>21.878563789473684</v>
      </c>
    </row>
    <row r="39" spans="1:8" s="96" customFormat="1" ht="12" customHeight="1" x14ac:dyDescent="0.2">
      <c r="A39" s="261">
        <v>91411</v>
      </c>
      <c r="B39" s="1649" t="s">
        <v>278</v>
      </c>
      <c r="C39" s="1649"/>
      <c r="D39" s="1649"/>
      <c r="E39" s="322">
        <v>2315</v>
      </c>
      <c r="F39" s="322">
        <v>2315</v>
      </c>
      <c r="G39" s="322">
        <v>60.51</v>
      </c>
      <c r="H39" s="288">
        <f t="shared" si="0"/>
        <v>2.6138228941684662</v>
      </c>
    </row>
    <row r="40" spans="1:8" s="96" customFormat="1" ht="12" customHeight="1" x14ac:dyDescent="0.2">
      <c r="A40" s="261">
        <v>91412</v>
      </c>
      <c r="B40" s="1649" t="s">
        <v>210</v>
      </c>
      <c r="C40" s="1649"/>
      <c r="D40" s="1649"/>
      <c r="E40" s="322">
        <v>43615.76</v>
      </c>
      <c r="F40" s="322">
        <v>48920.678</v>
      </c>
      <c r="G40" s="322">
        <v>23849.919620000001</v>
      </c>
      <c r="H40" s="288">
        <f t="shared" si="0"/>
        <v>48.752226246741714</v>
      </c>
    </row>
    <row r="41" spans="1:8" s="96" customFormat="1" ht="12" customHeight="1" x14ac:dyDescent="0.2">
      <c r="A41" s="261">
        <v>91414</v>
      </c>
      <c r="B41" s="1649" t="s">
        <v>212</v>
      </c>
      <c r="C41" s="1649"/>
      <c r="D41" s="1649"/>
      <c r="E41" s="322">
        <v>4250</v>
      </c>
      <c r="F41" s="322">
        <v>4250</v>
      </c>
      <c r="G41" s="322">
        <v>1924.1736699999999</v>
      </c>
      <c r="H41" s="288">
        <f t="shared" si="0"/>
        <v>45.274674588235293</v>
      </c>
    </row>
    <row r="42" spans="1:8" s="96" customFormat="1" ht="12" customHeight="1" x14ac:dyDescent="0.2">
      <c r="A42" s="261">
        <v>91415</v>
      </c>
      <c r="B42" s="1649" t="s">
        <v>214</v>
      </c>
      <c r="C42" s="1649"/>
      <c r="D42" s="1649"/>
      <c r="E42" s="322">
        <v>12215</v>
      </c>
      <c r="F42" s="322">
        <v>17239.060259999998</v>
      </c>
      <c r="G42" s="322">
        <v>7847.2451900000005</v>
      </c>
      <c r="H42" s="288">
        <f t="shared" si="0"/>
        <v>45.520144785432763</v>
      </c>
    </row>
    <row r="43" spans="1:8" s="96" customFormat="1" ht="12" customHeight="1" x14ac:dyDescent="0.2">
      <c r="A43" s="261">
        <v>91420</v>
      </c>
      <c r="B43" s="1649" t="s">
        <v>713</v>
      </c>
      <c r="C43" s="1649"/>
      <c r="D43" s="1649"/>
      <c r="E43" s="322">
        <v>3000</v>
      </c>
      <c r="F43" s="322">
        <v>3000</v>
      </c>
      <c r="G43" s="322">
        <v>1384.0317</v>
      </c>
      <c r="H43" s="288">
        <f>G43/F43*100</f>
        <v>46.134389999999996</v>
      </c>
    </row>
    <row r="44" spans="1:8" s="96" customFormat="1" ht="12" customHeight="1" thickBot="1" x14ac:dyDescent="0.25">
      <c r="A44" s="260">
        <v>91421</v>
      </c>
      <c r="B44" s="1659" t="s">
        <v>755</v>
      </c>
      <c r="C44" s="1660"/>
      <c r="D44" s="1661"/>
      <c r="E44" s="274">
        <v>818140.87</v>
      </c>
      <c r="F44" s="274">
        <v>1101221.8689999999</v>
      </c>
      <c r="G44" s="274">
        <v>1099807.2104500001</v>
      </c>
      <c r="H44" s="288">
        <f t="shared" si="0"/>
        <v>99.871537372275</v>
      </c>
    </row>
    <row r="45" spans="1:8" s="59" customFormat="1" ht="15" customHeight="1" thickBot="1" x14ac:dyDescent="0.25">
      <c r="A45" s="259">
        <v>915</v>
      </c>
      <c r="B45" s="1560" t="s">
        <v>751</v>
      </c>
      <c r="C45" s="1560"/>
      <c r="D45" s="1560"/>
      <c r="E45" s="256">
        <f>SUM(E46:E49)</f>
        <v>10080</v>
      </c>
      <c r="F45" s="256">
        <f>SUM(F46:F49)</f>
        <v>10736.33258</v>
      </c>
      <c r="G45" s="256">
        <f t="shared" ref="G45" si="2">SUM(G46:G49)</f>
        <v>10136.33258</v>
      </c>
      <c r="H45" s="284">
        <f>G45/F45*100</f>
        <v>94.411499499207949</v>
      </c>
    </row>
    <row r="46" spans="1:8" s="96" customFormat="1" ht="12" customHeight="1" x14ac:dyDescent="0.2">
      <c r="A46" s="261">
        <v>91501</v>
      </c>
      <c r="B46" s="1656" t="s">
        <v>272</v>
      </c>
      <c r="C46" s="1656"/>
      <c r="D46" s="1656"/>
      <c r="E46" s="326">
        <v>50</v>
      </c>
      <c r="F46" s="326">
        <v>50</v>
      </c>
      <c r="G46" s="326">
        <v>50</v>
      </c>
      <c r="H46" s="288">
        <f t="shared" ref="H46:H49" si="3">G46/F46*100</f>
        <v>100</v>
      </c>
    </row>
    <row r="47" spans="1:8" s="96" customFormat="1" ht="12" customHeight="1" x14ac:dyDescent="0.2">
      <c r="A47" s="261">
        <v>91504</v>
      </c>
      <c r="B47" s="1649" t="s">
        <v>547</v>
      </c>
      <c r="C47" s="1649"/>
      <c r="D47" s="1649"/>
      <c r="E47" s="324">
        <v>5180</v>
      </c>
      <c r="F47" s="324">
        <v>6050</v>
      </c>
      <c r="G47" s="324">
        <v>5550</v>
      </c>
      <c r="H47" s="288">
        <f t="shared" si="3"/>
        <v>91.735537190082653</v>
      </c>
    </row>
    <row r="48" spans="1:8" s="96" customFormat="1" ht="12" customHeight="1" x14ac:dyDescent="0.2">
      <c r="A48" s="261">
        <v>91507</v>
      </c>
      <c r="B48" s="1649" t="s">
        <v>275</v>
      </c>
      <c r="C48" s="1649"/>
      <c r="D48" s="1649"/>
      <c r="E48" s="322">
        <v>4600</v>
      </c>
      <c r="F48" s="322">
        <v>4386.3325800000002</v>
      </c>
      <c r="G48" s="322">
        <v>4286.3325800000002</v>
      </c>
      <c r="H48" s="288">
        <f t="shared" si="3"/>
        <v>97.720191112366578</v>
      </c>
    </row>
    <row r="49" spans="1:8" s="96" customFormat="1" ht="12" customHeight="1" thickBot="1" x14ac:dyDescent="0.25">
      <c r="A49" s="261">
        <v>91508</v>
      </c>
      <c r="B49" s="1649" t="s">
        <v>276</v>
      </c>
      <c r="C49" s="1649"/>
      <c r="D49" s="1649"/>
      <c r="E49" s="322">
        <v>250</v>
      </c>
      <c r="F49" s="322">
        <v>250</v>
      </c>
      <c r="G49" s="322">
        <v>250</v>
      </c>
      <c r="H49" s="288">
        <f t="shared" si="3"/>
        <v>100</v>
      </c>
    </row>
    <row r="50" spans="1:8" s="59" customFormat="1" ht="15" customHeight="1" thickBot="1" x14ac:dyDescent="0.25">
      <c r="A50" s="259">
        <v>916</v>
      </c>
      <c r="B50" s="1560" t="s">
        <v>549</v>
      </c>
      <c r="C50" s="1560"/>
      <c r="D50" s="1560"/>
      <c r="E50" s="256">
        <f>E51</f>
        <v>0</v>
      </c>
      <c r="F50" s="256">
        <f>F51</f>
        <v>7752996.1952299997</v>
      </c>
      <c r="G50" s="256">
        <f>G51</f>
        <v>7739973.8472300004</v>
      </c>
      <c r="H50" s="284">
        <f t="shared" si="0"/>
        <v>99.832034639614406</v>
      </c>
    </row>
    <row r="51" spans="1:8" s="96" customFormat="1" ht="12" customHeight="1" thickBot="1" x14ac:dyDescent="0.25">
      <c r="A51" s="264">
        <v>91604</v>
      </c>
      <c r="B51" s="1603" t="s">
        <v>547</v>
      </c>
      <c r="C51" s="1603"/>
      <c r="D51" s="1603"/>
      <c r="E51" s="265">
        <v>0</v>
      </c>
      <c r="F51" s="265">
        <v>7752996.1952299997</v>
      </c>
      <c r="G51" s="265">
        <v>7739973.8472300004</v>
      </c>
      <c r="H51" s="289">
        <f t="shared" si="0"/>
        <v>99.832034639614406</v>
      </c>
    </row>
    <row r="52" spans="1:8" s="243" customFormat="1" ht="15" customHeight="1" thickBot="1" x14ac:dyDescent="0.25">
      <c r="A52" s="259">
        <v>917</v>
      </c>
      <c r="B52" s="1565" t="s">
        <v>550</v>
      </c>
      <c r="C52" s="1566"/>
      <c r="D52" s="1566"/>
      <c r="E52" s="256">
        <f>SUM(E53:E61)</f>
        <v>186339.88</v>
      </c>
      <c r="F52" s="256">
        <f>SUM(F53:F61)</f>
        <v>1290169.8368199999</v>
      </c>
      <c r="G52" s="256">
        <f>SUM(G53:G61)</f>
        <v>1205799.95414</v>
      </c>
      <c r="H52" s="284">
        <f t="shared" si="0"/>
        <v>93.460559976510226</v>
      </c>
    </row>
    <row r="53" spans="1:8" s="96" customFormat="1" ht="12" customHeight="1" x14ac:dyDescent="0.2">
      <c r="A53" s="266">
        <v>91701</v>
      </c>
      <c r="B53" s="1657" t="s">
        <v>272</v>
      </c>
      <c r="C53" s="1658"/>
      <c r="D53" s="1658"/>
      <c r="E53" s="324">
        <v>17720</v>
      </c>
      <c r="F53" s="324">
        <v>51119</v>
      </c>
      <c r="G53" s="324">
        <v>46051.568930000001</v>
      </c>
      <c r="H53" s="285">
        <f t="shared" si="0"/>
        <v>90.08699100138891</v>
      </c>
    </row>
    <row r="54" spans="1:8" s="96" customFormat="1" ht="12" customHeight="1" x14ac:dyDescent="0.2">
      <c r="A54" s="261">
        <v>91702</v>
      </c>
      <c r="B54" s="1657" t="s">
        <v>213</v>
      </c>
      <c r="C54" s="1658"/>
      <c r="D54" s="1658"/>
      <c r="E54" s="322">
        <v>24356</v>
      </c>
      <c r="F54" s="322">
        <v>27589.425999999999</v>
      </c>
      <c r="G54" s="322">
        <v>22369.71257</v>
      </c>
      <c r="H54" s="288">
        <f t="shared" si="0"/>
        <v>81.080746551233077</v>
      </c>
    </row>
    <row r="55" spans="1:8" s="96" customFormat="1" ht="12" customHeight="1" x14ac:dyDescent="0.2">
      <c r="A55" s="267">
        <v>91704</v>
      </c>
      <c r="B55" s="1627" t="s">
        <v>547</v>
      </c>
      <c r="C55" s="1641"/>
      <c r="D55" s="1641"/>
      <c r="E55" s="322">
        <v>9380</v>
      </c>
      <c r="F55" s="322">
        <v>48418.396000000001</v>
      </c>
      <c r="G55" s="322">
        <v>26239.875700000001</v>
      </c>
      <c r="H55" s="288">
        <f t="shared" si="0"/>
        <v>54.194021008048267</v>
      </c>
    </row>
    <row r="56" spans="1:8" s="96" customFormat="1" ht="12" customHeight="1" x14ac:dyDescent="0.2">
      <c r="A56" s="267">
        <v>91705</v>
      </c>
      <c r="B56" s="1627" t="s">
        <v>221</v>
      </c>
      <c r="C56" s="1641"/>
      <c r="D56" s="1641"/>
      <c r="E56" s="322">
        <v>28980</v>
      </c>
      <c r="F56" s="322">
        <v>987386.29382000002</v>
      </c>
      <c r="G56" s="322">
        <v>986531.6998200001</v>
      </c>
      <c r="H56" s="288">
        <f t="shared" si="0"/>
        <v>99.91344886946996</v>
      </c>
    </row>
    <row r="57" spans="1:8" s="96" customFormat="1" ht="12" customHeight="1" x14ac:dyDescent="0.2">
      <c r="A57" s="267">
        <v>91706</v>
      </c>
      <c r="B57" s="1649" t="s">
        <v>970</v>
      </c>
      <c r="C57" s="1649"/>
      <c r="D57" s="1649"/>
      <c r="E57" s="322">
        <v>18050</v>
      </c>
      <c r="F57" s="322">
        <v>66100.956000000006</v>
      </c>
      <c r="G57" s="322">
        <v>25863.264930000001</v>
      </c>
      <c r="H57" s="288">
        <f t="shared" si="0"/>
        <v>39.126915093330872</v>
      </c>
    </row>
    <row r="58" spans="1:8" s="96" customFormat="1" ht="12" customHeight="1" x14ac:dyDescent="0.2">
      <c r="A58" s="262">
        <v>91707</v>
      </c>
      <c r="B58" s="1662" t="s">
        <v>275</v>
      </c>
      <c r="C58" s="1663"/>
      <c r="D58" s="1663"/>
      <c r="E58" s="322">
        <v>18915</v>
      </c>
      <c r="F58" s="322">
        <v>43688.258000000002</v>
      </c>
      <c r="G58" s="322">
        <v>37231.149010000001</v>
      </c>
      <c r="H58" s="288">
        <f t="shared" si="0"/>
        <v>85.220035575691753</v>
      </c>
    </row>
    <row r="59" spans="1:8" s="96" customFormat="1" ht="12" customHeight="1" x14ac:dyDescent="0.2">
      <c r="A59" s="267">
        <v>91708</v>
      </c>
      <c r="B59" s="1627" t="s">
        <v>276</v>
      </c>
      <c r="C59" s="1641"/>
      <c r="D59" s="1641"/>
      <c r="E59" s="322">
        <v>7153.73</v>
      </c>
      <c r="F59" s="322">
        <v>12632.73</v>
      </c>
      <c r="G59" s="322">
        <v>10279.79516</v>
      </c>
      <c r="H59" s="288">
        <f t="shared" si="0"/>
        <v>81.374296450569275</v>
      </c>
    </row>
    <row r="60" spans="1:8" s="96" customFormat="1" ht="12" customHeight="1" x14ac:dyDescent="0.2">
      <c r="A60" s="267">
        <v>91709</v>
      </c>
      <c r="B60" s="1627" t="s">
        <v>277</v>
      </c>
      <c r="C60" s="1641"/>
      <c r="D60" s="1641"/>
      <c r="E60" s="322">
        <v>29425.15</v>
      </c>
      <c r="F60" s="322">
        <v>29624.776999999998</v>
      </c>
      <c r="G60" s="322">
        <v>29463.776999999998</v>
      </c>
      <c r="H60" s="288">
        <f t="shared" si="0"/>
        <v>99.45653599350301</v>
      </c>
    </row>
    <row r="61" spans="1:8" s="96" customFormat="1" ht="12" customHeight="1" thickBot="1" x14ac:dyDescent="0.25">
      <c r="A61" s="332">
        <v>91721</v>
      </c>
      <c r="B61" s="1659" t="s">
        <v>755</v>
      </c>
      <c r="C61" s="1660"/>
      <c r="D61" s="1661"/>
      <c r="E61" s="331">
        <v>32360</v>
      </c>
      <c r="F61" s="331">
        <v>23610</v>
      </c>
      <c r="G61" s="331">
        <v>21769.11102</v>
      </c>
      <c r="H61" s="291">
        <f t="shared" si="0"/>
        <v>92.202926810673446</v>
      </c>
    </row>
    <row r="62" spans="1:8" s="9" customFormat="1" x14ac:dyDescent="0.2">
      <c r="A62" s="17"/>
      <c r="B62" s="17"/>
      <c r="C62" s="17"/>
      <c r="D62" s="17"/>
      <c r="E62" s="17"/>
      <c r="F62" s="18"/>
      <c r="G62" s="1646" t="s">
        <v>723</v>
      </c>
      <c r="H62" s="1646"/>
    </row>
    <row r="63" spans="1:8" s="9" customFormat="1" ht="6.75" customHeight="1" x14ac:dyDescent="0.2">
      <c r="A63" s="17"/>
      <c r="B63" s="17"/>
      <c r="C63" s="17"/>
      <c r="D63" s="17"/>
      <c r="E63" s="17"/>
      <c r="F63" s="26"/>
      <c r="G63" s="17"/>
      <c r="H63" s="283"/>
    </row>
    <row r="64" spans="1:8" ht="15.75" x14ac:dyDescent="0.25">
      <c r="A64" s="1519" t="s">
        <v>995</v>
      </c>
      <c r="B64" s="1519"/>
      <c r="C64" s="1519"/>
      <c r="D64" s="1519"/>
      <c r="E64" s="1519"/>
      <c r="F64" s="1519"/>
      <c r="G64" s="1519"/>
      <c r="H64" s="1519"/>
    </row>
    <row r="65" spans="1:8" ht="9.75" customHeight="1" x14ac:dyDescent="0.2">
      <c r="A65" s="17"/>
      <c r="B65" s="17"/>
      <c r="C65" s="17"/>
      <c r="D65" s="17"/>
      <c r="E65" s="17"/>
      <c r="F65" s="17"/>
      <c r="G65" s="17"/>
      <c r="H65" s="283"/>
    </row>
    <row r="66" spans="1:8" ht="15.75" x14ac:dyDescent="0.25">
      <c r="A66" s="1520" t="s">
        <v>996</v>
      </c>
      <c r="B66" s="1520"/>
      <c r="C66" s="1520"/>
      <c r="D66" s="1520"/>
      <c r="E66" s="1520"/>
      <c r="F66" s="1520"/>
      <c r="G66" s="1520"/>
      <c r="H66" s="1520"/>
    </row>
    <row r="67" spans="1:8" ht="13.5" thickBot="1" x14ac:dyDescent="0.25">
      <c r="A67" s="19"/>
      <c r="B67" s="20"/>
      <c r="C67" s="20"/>
      <c r="D67" s="20"/>
      <c r="E67" s="20"/>
      <c r="F67" s="20"/>
      <c r="G67" s="17"/>
      <c r="H67" s="294" t="s">
        <v>70</v>
      </c>
    </row>
    <row r="68" spans="1:8" s="9" customFormat="1" ht="15" customHeight="1" thickBot="1" x14ac:dyDescent="0.25">
      <c r="A68" s="269" t="s">
        <v>204</v>
      </c>
      <c r="B68" s="1647" t="s">
        <v>349</v>
      </c>
      <c r="C68" s="1648"/>
      <c r="D68" s="1648"/>
      <c r="E68" s="270" t="s">
        <v>952</v>
      </c>
      <c r="F68" s="255" t="s">
        <v>953</v>
      </c>
      <c r="G68" s="271" t="s">
        <v>85</v>
      </c>
      <c r="H68" s="272" t="s">
        <v>73</v>
      </c>
    </row>
    <row r="69" spans="1:8" s="243" customFormat="1" ht="17.25" customHeight="1" thickBot="1" x14ac:dyDescent="0.25">
      <c r="A69" s="268">
        <v>919</v>
      </c>
      <c r="B69" s="1565" t="s">
        <v>551</v>
      </c>
      <c r="C69" s="1566"/>
      <c r="D69" s="1566"/>
      <c r="E69" s="256">
        <f>E70</f>
        <v>14741.64</v>
      </c>
      <c r="F69" s="256">
        <f>F70</f>
        <v>30037.241259999999</v>
      </c>
      <c r="G69" s="256">
        <v>0</v>
      </c>
      <c r="H69" s="284">
        <f>G69/F69*100</f>
        <v>0</v>
      </c>
    </row>
    <row r="70" spans="1:8" s="96" customFormat="1" ht="12" customHeight="1" thickBot="1" x14ac:dyDescent="0.25">
      <c r="A70" s="264">
        <v>91903</v>
      </c>
      <c r="B70" s="1603" t="s">
        <v>552</v>
      </c>
      <c r="C70" s="1603"/>
      <c r="D70" s="1603"/>
      <c r="E70" s="331">
        <v>14741.64</v>
      </c>
      <c r="F70" s="331">
        <v>30037.241259999999</v>
      </c>
      <c r="G70" s="331">
        <v>0</v>
      </c>
      <c r="H70" s="289">
        <f>G70/F70*100</f>
        <v>0</v>
      </c>
    </row>
    <row r="71" spans="1:8" s="243" customFormat="1" ht="17.25" customHeight="1" thickBot="1" x14ac:dyDescent="0.25">
      <c r="A71" s="259">
        <v>920</v>
      </c>
      <c r="B71" s="1595" t="s">
        <v>646</v>
      </c>
      <c r="C71" s="1595"/>
      <c r="D71" s="1595"/>
      <c r="E71" s="273">
        <f>SUM(E72:E80)</f>
        <v>446839.12</v>
      </c>
      <c r="F71" s="273">
        <f>SUM(F72:F80)</f>
        <v>1567372.6235799999</v>
      </c>
      <c r="G71" s="273">
        <f>SUM(G72:G80)</f>
        <v>633897.6217299999</v>
      </c>
      <c r="H71" s="284">
        <f t="shared" si="0"/>
        <v>40.443326123824271</v>
      </c>
    </row>
    <row r="72" spans="1:8" s="96" customFormat="1" ht="12" customHeight="1" x14ac:dyDescent="0.2">
      <c r="A72" s="261">
        <v>92004</v>
      </c>
      <c r="B72" s="1649" t="s">
        <v>547</v>
      </c>
      <c r="C72" s="1649"/>
      <c r="D72" s="1649"/>
      <c r="E72" s="322">
        <v>55000</v>
      </c>
      <c r="F72" s="322">
        <v>80454.692999999999</v>
      </c>
      <c r="G72" s="322">
        <v>1507.66</v>
      </c>
      <c r="H72" s="288">
        <f t="shared" si="0"/>
        <v>1.8739242470293189</v>
      </c>
    </row>
    <row r="73" spans="1:8" s="96" customFormat="1" ht="12" customHeight="1" x14ac:dyDescent="0.2">
      <c r="A73" s="261">
        <v>92005</v>
      </c>
      <c r="B73" s="1649" t="s">
        <v>221</v>
      </c>
      <c r="C73" s="1649"/>
      <c r="D73" s="1649"/>
      <c r="E73" s="322">
        <v>16000</v>
      </c>
      <c r="F73" s="322">
        <v>17009.609</v>
      </c>
      <c r="G73" s="322">
        <v>1009.6082700000001</v>
      </c>
      <c r="H73" s="288">
        <f t="shared" si="0"/>
        <v>5.9355172126531537</v>
      </c>
    </row>
    <row r="74" spans="1:8" s="96" customFormat="1" ht="12" customHeight="1" x14ac:dyDescent="0.2">
      <c r="A74" s="261">
        <v>92006</v>
      </c>
      <c r="B74" s="1649" t="s">
        <v>970</v>
      </c>
      <c r="C74" s="1649"/>
      <c r="D74" s="1649"/>
      <c r="E74" s="322">
        <v>138200</v>
      </c>
      <c r="F74" s="322">
        <v>760586.85829</v>
      </c>
      <c r="G74" s="322">
        <v>426882.90151999996</v>
      </c>
      <c r="H74" s="288">
        <f t="shared" si="0"/>
        <v>56.125463760936576</v>
      </c>
    </row>
    <row r="75" spans="1:8" s="96" customFormat="1" ht="12" customHeight="1" x14ac:dyDescent="0.2">
      <c r="A75" s="261">
        <v>92008</v>
      </c>
      <c r="B75" s="1627" t="s">
        <v>276</v>
      </c>
      <c r="C75" s="1641"/>
      <c r="D75" s="1664"/>
      <c r="E75" s="322">
        <v>3700</v>
      </c>
      <c r="F75" s="322">
        <v>23466.996999999999</v>
      </c>
      <c r="G75" s="322">
        <v>4932.97</v>
      </c>
      <c r="H75" s="288">
        <f t="shared" si="0"/>
        <v>21.020883072512433</v>
      </c>
    </row>
    <row r="76" spans="1:8" s="96" customFormat="1" ht="12" customHeight="1" x14ac:dyDescent="0.2">
      <c r="A76" s="261">
        <v>92009</v>
      </c>
      <c r="B76" s="1649" t="s">
        <v>277</v>
      </c>
      <c r="C76" s="1649"/>
      <c r="D76" s="1649"/>
      <c r="E76" s="322">
        <v>156271.12</v>
      </c>
      <c r="F76" s="322">
        <v>193271.12</v>
      </c>
      <c r="G76" s="322">
        <v>116213.24622</v>
      </c>
      <c r="H76" s="288">
        <f t="shared" si="0"/>
        <v>60.129649075350734</v>
      </c>
    </row>
    <row r="77" spans="1:8" s="96" customFormat="1" ht="12" customHeight="1" x14ac:dyDescent="0.2">
      <c r="A77" s="261">
        <v>92011</v>
      </c>
      <c r="B77" s="1649" t="s">
        <v>278</v>
      </c>
      <c r="C77" s="1649"/>
      <c r="D77" s="1649"/>
      <c r="E77" s="322">
        <v>1000</v>
      </c>
      <c r="F77" s="322">
        <v>1000</v>
      </c>
      <c r="G77" s="322">
        <v>0</v>
      </c>
      <c r="H77" s="288">
        <f t="shared" si="0"/>
        <v>0</v>
      </c>
    </row>
    <row r="78" spans="1:8" s="96" customFormat="1" ht="12" customHeight="1" x14ac:dyDescent="0.2">
      <c r="A78" s="261">
        <v>92012</v>
      </c>
      <c r="B78" s="1649" t="s">
        <v>210</v>
      </c>
      <c r="C78" s="1649"/>
      <c r="D78" s="1649"/>
      <c r="E78" s="322">
        <v>4200</v>
      </c>
      <c r="F78" s="322">
        <v>14610.004999999999</v>
      </c>
      <c r="G78" s="322">
        <v>3863.3642300000001</v>
      </c>
      <c r="H78" s="288">
        <f t="shared" si="0"/>
        <v>26.443277945490095</v>
      </c>
    </row>
    <row r="79" spans="1:8" s="96" customFormat="1" ht="12" customHeight="1" x14ac:dyDescent="0.2">
      <c r="A79" s="261">
        <v>92014</v>
      </c>
      <c r="B79" s="1649" t="s">
        <v>212</v>
      </c>
      <c r="C79" s="1649"/>
      <c r="D79" s="1649"/>
      <c r="E79" s="322">
        <v>57068</v>
      </c>
      <c r="F79" s="322">
        <v>420743.34129000001</v>
      </c>
      <c r="G79" s="322">
        <v>73416.843219999995</v>
      </c>
      <c r="H79" s="288">
        <f t="shared" si="0"/>
        <v>17.4493179131258</v>
      </c>
    </row>
    <row r="80" spans="1:8" s="96" customFormat="1" ht="12" customHeight="1" thickBot="1" x14ac:dyDescent="0.25">
      <c r="A80" s="261">
        <v>92015</v>
      </c>
      <c r="B80" s="1649" t="s">
        <v>214</v>
      </c>
      <c r="C80" s="1649"/>
      <c r="D80" s="1649"/>
      <c r="E80" s="322">
        <v>15400</v>
      </c>
      <c r="F80" s="322">
        <v>56230</v>
      </c>
      <c r="G80" s="322">
        <v>6071.0282699999998</v>
      </c>
      <c r="H80" s="288">
        <f t="shared" si="0"/>
        <v>10.796778001067047</v>
      </c>
    </row>
    <row r="81" spans="1:8" s="96" customFormat="1" ht="14.25" customHeight="1" thickBot="1" x14ac:dyDescent="0.25">
      <c r="A81" s="259">
        <v>921</v>
      </c>
      <c r="B81" s="1560" t="s">
        <v>714</v>
      </c>
      <c r="C81" s="1560"/>
      <c r="D81" s="1560"/>
      <c r="E81" s="256">
        <f>E82</f>
        <v>0</v>
      </c>
      <c r="F81" s="256">
        <f>F82</f>
        <v>0</v>
      </c>
      <c r="G81" s="256">
        <f>G82</f>
        <v>0</v>
      </c>
      <c r="H81" s="518" t="s">
        <v>75</v>
      </c>
    </row>
    <row r="82" spans="1:8" s="96" customFormat="1" ht="12" customHeight="1" thickBot="1" x14ac:dyDescent="0.25">
      <c r="A82" s="264">
        <v>92104</v>
      </c>
      <c r="B82" s="1603" t="s">
        <v>547</v>
      </c>
      <c r="C82" s="1603"/>
      <c r="D82" s="1603"/>
      <c r="E82" s="265">
        <v>0</v>
      </c>
      <c r="F82" s="265">
        <v>0</v>
      </c>
      <c r="G82" s="265">
        <v>0</v>
      </c>
      <c r="H82" s="519" t="s">
        <v>75</v>
      </c>
    </row>
    <row r="83" spans="1:8" s="243" customFormat="1" ht="14.25" customHeight="1" thickBot="1" x14ac:dyDescent="0.25">
      <c r="A83" s="259">
        <v>923</v>
      </c>
      <c r="B83" s="1560" t="s">
        <v>553</v>
      </c>
      <c r="C83" s="1560"/>
      <c r="D83" s="1560"/>
      <c r="E83" s="273">
        <f>SUM(E84:E91)</f>
        <v>333231.19</v>
      </c>
      <c r="F83" s="273">
        <f>SUM(F84:F91)</f>
        <v>1734068.3581699999</v>
      </c>
      <c r="G83" s="273">
        <f>SUM(G84:G91)</f>
        <v>760236.61579000019</v>
      </c>
      <c r="H83" s="284">
        <f>G83/F83*100</f>
        <v>43.841213768083193</v>
      </c>
    </row>
    <row r="84" spans="1:8" s="9" customFormat="1" ht="12" customHeight="1" x14ac:dyDescent="0.2">
      <c r="A84" s="257">
        <v>92302</v>
      </c>
      <c r="B84" s="1656" t="s">
        <v>213</v>
      </c>
      <c r="C84" s="1656"/>
      <c r="D84" s="1656"/>
      <c r="E84" s="322">
        <v>13960.75</v>
      </c>
      <c r="F84" s="322">
        <v>284982.28311000002</v>
      </c>
      <c r="G84" s="322">
        <v>92472.885730000009</v>
      </c>
      <c r="H84" s="288">
        <f t="shared" si="0"/>
        <v>32.44864372649667</v>
      </c>
    </row>
    <row r="85" spans="1:8" s="9" customFormat="1" ht="12" customHeight="1" x14ac:dyDescent="0.2">
      <c r="A85" s="261">
        <v>92303</v>
      </c>
      <c r="B85" s="1649" t="s">
        <v>209</v>
      </c>
      <c r="C85" s="1649"/>
      <c r="D85" s="1649"/>
      <c r="E85" s="322">
        <v>15000</v>
      </c>
      <c r="F85" s="322">
        <v>174926.64569</v>
      </c>
      <c r="G85" s="322">
        <v>28969.167100000002</v>
      </c>
      <c r="H85" s="288">
        <f t="shared" ref="H85:H114" si="4">G85/F85*100</f>
        <v>16.560751499996364</v>
      </c>
    </row>
    <row r="86" spans="1:8" s="9" customFormat="1" ht="12" customHeight="1" x14ac:dyDescent="0.2">
      <c r="A86" s="261">
        <v>92304</v>
      </c>
      <c r="B86" s="1670" t="s">
        <v>547</v>
      </c>
      <c r="C86" s="1670"/>
      <c r="D86" s="1670"/>
      <c r="E86" s="322">
        <v>1495</v>
      </c>
      <c r="F86" s="322">
        <v>92685.482229999994</v>
      </c>
      <c r="G86" s="322">
        <v>45119.800520000004</v>
      </c>
      <c r="H86" s="288">
        <f t="shared" si="4"/>
        <v>48.680547842470894</v>
      </c>
    </row>
    <row r="87" spans="1:8" s="9" customFormat="1" ht="12" customHeight="1" x14ac:dyDescent="0.2">
      <c r="A87" s="261">
        <v>92305</v>
      </c>
      <c r="B87" s="1670" t="s">
        <v>221</v>
      </c>
      <c r="C87" s="1670"/>
      <c r="D87" s="1670"/>
      <c r="E87" s="322">
        <v>0</v>
      </c>
      <c r="F87" s="322">
        <v>2467.15562</v>
      </c>
      <c r="G87" s="322">
        <v>2388.81468</v>
      </c>
      <c r="H87" s="288">
        <f t="shared" si="4"/>
        <v>96.824645378470279</v>
      </c>
    </row>
    <row r="88" spans="1:8" s="9" customFormat="1" ht="12" customHeight="1" x14ac:dyDescent="0.2">
      <c r="A88" s="261">
        <v>92306</v>
      </c>
      <c r="B88" s="1649" t="s">
        <v>970</v>
      </c>
      <c r="C88" s="1649"/>
      <c r="D88" s="1649"/>
      <c r="E88" s="322">
        <v>171080</v>
      </c>
      <c r="F88" s="322">
        <v>567560</v>
      </c>
      <c r="G88" s="322">
        <v>359396.70525</v>
      </c>
      <c r="H88" s="288">
        <f t="shared" si="4"/>
        <v>63.323120947565016</v>
      </c>
    </row>
    <row r="89" spans="1:8" s="9" customFormat="1" ht="12" customHeight="1" x14ac:dyDescent="0.2">
      <c r="A89" s="261">
        <v>92307</v>
      </c>
      <c r="B89" s="1670" t="s">
        <v>275</v>
      </c>
      <c r="C89" s="1670"/>
      <c r="D89" s="1670"/>
      <c r="E89" s="322">
        <v>3608.19</v>
      </c>
      <c r="F89" s="322">
        <v>10372.7888</v>
      </c>
      <c r="G89" s="322">
        <v>7896.1525999999994</v>
      </c>
      <c r="H89" s="288">
        <f t="shared" si="4"/>
        <v>76.123719013733322</v>
      </c>
    </row>
    <row r="90" spans="1:8" s="9" customFormat="1" ht="12" customHeight="1" x14ac:dyDescent="0.2">
      <c r="A90" s="261">
        <v>92309</v>
      </c>
      <c r="B90" s="1627" t="s">
        <v>277</v>
      </c>
      <c r="C90" s="1641"/>
      <c r="D90" s="1664"/>
      <c r="E90" s="322">
        <v>0</v>
      </c>
      <c r="F90" s="322">
        <v>2092.49172</v>
      </c>
      <c r="G90" s="322">
        <v>2092.49172</v>
      </c>
      <c r="H90" s="288">
        <f t="shared" ref="H90:H91" si="5">G90/F90*100</f>
        <v>100</v>
      </c>
    </row>
    <row r="91" spans="1:8" s="9" customFormat="1" ht="12" customHeight="1" thickBot="1" x14ac:dyDescent="0.25">
      <c r="A91" s="261">
        <v>92314</v>
      </c>
      <c r="B91" s="369" t="s">
        <v>212</v>
      </c>
      <c r="C91" s="369"/>
      <c r="D91" s="369"/>
      <c r="E91" s="322">
        <v>128087.25</v>
      </c>
      <c r="F91" s="322">
        <v>598981.51100000006</v>
      </c>
      <c r="G91" s="322">
        <v>221900.59818999999</v>
      </c>
      <c r="H91" s="288">
        <f t="shared" si="5"/>
        <v>37.04631847810073</v>
      </c>
    </row>
    <row r="92" spans="1:8" s="243" customFormat="1" ht="15" customHeight="1" thickBot="1" x14ac:dyDescent="0.25">
      <c r="A92" s="259">
        <v>924</v>
      </c>
      <c r="B92" s="1560" t="s">
        <v>554</v>
      </c>
      <c r="C92" s="1560"/>
      <c r="D92" s="1560"/>
      <c r="E92" s="273">
        <f>SUM(E93:E94)</f>
        <v>8400</v>
      </c>
      <c r="F92" s="273">
        <f>SUM(F93:F94)</f>
        <v>8432.5</v>
      </c>
      <c r="G92" s="273">
        <f>SUM(G93:G94)</f>
        <v>2936.8739600000004</v>
      </c>
      <c r="H92" s="284">
        <f>G92/F92*100</f>
        <v>34.828033916394908</v>
      </c>
    </row>
    <row r="93" spans="1:8" s="9" customFormat="1" ht="12" customHeight="1" x14ac:dyDescent="0.2">
      <c r="A93" s="325">
        <v>92403</v>
      </c>
      <c r="B93" s="1676" t="s">
        <v>209</v>
      </c>
      <c r="C93" s="1676"/>
      <c r="D93" s="1676"/>
      <c r="E93" s="326">
        <v>8400</v>
      </c>
      <c r="F93" s="326">
        <v>7182</v>
      </c>
      <c r="G93" s="326">
        <v>1787.3848500000001</v>
      </c>
      <c r="H93" s="327">
        <f t="shared" si="4"/>
        <v>24.887007101086052</v>
      </c>
    </row>
    <row r="94" spans="1:8" s="9" customFormat="1" ht="12" customHeight="1" thickBot="1" x14ac:dyDescent="0.25">
      <c r="A94" s="257">
        <v>92409</v>
      </c>
      <c r="B94" s="1656" t="s">
        <v>277</v>
      </c>
      <c r="C94" s="1656"/>
      <c r="D94" s="1656"/>
      <c r="E94" s="324">
        <v>0</v>
      </c>
      <c r="F94" s="324">
        <v>1250.5</v>
      </c>
      <c r="G94" s="324">
        <v>1149.4891100000002</v>
      </c>
      <c r="H94" s="285">
        <f t="shared" si="4"/>
        <v>91.922359856057597</v>
      </c>
    </row>
    <row r="95" spans="1:8" s="243" customFormat="1" ht="15" customHeight="1" thickBot="1" x14ac:dyDescent="0.25">
      <c r="A95" s="259">
        <v>925</v>
      </c>
      <c r="B95" s="1560" t="s">
        <v>555</v>
      </c>
      <c r="C95" s="1560"/>
      <c r="D95" s="1560"/>
      <c r="E95" s="273">
        <f>E96</f>
        <v>9428</v>
      </c>
      <c r="F95" s="273">
        <f>F96</f>
        <v>21907.277409999999</v>
      </c>
      <c r="G95" s="273">
        <f>G96</f>
        <v>7342.5382499999996</v>
      </c>
      <c r="H95" s="284">
        <f>G95/F95*100</f>
        <v>33.516434345457988</v>
      </c>
    </row>
    <row r="96" spans="1:8" s="9" customFormat="1" ht="12" customHeight="1" thickBot="1" x14ac:dyDescent="0.25">
      <c r="A96" s="264">
        <v>92515</v>
      </c>
      <c r="B96" s="1603" t="s">
        <v>214</v>
      </c>
      <c r="C96" s="1603"/>
      <c r="D96" s="1603"/>
      <c r="E96" s="331">
        <v>9428</v>
      </c>
      <c r="F96" s="331">
        <v>21907.277409999999</v>
      </c>
      <c r="G96" s="331">
        <v>7342.5382499999996</v>
      </c>
      <c r="H96" s="289">
        <f t="shared" si="4"/>
        <v>33.516434345457988</v>
      </c>
    </row>
    <row r="97" spans="1:9" s="243" customFormat="1" ht="15" customHeight="1" thickBot="1" x14ac:dyDescent="0.25">
      <c r="A97" s="268">
        <v>926</v>
      </c>
      <c r="B97" s="1565" t="s">
        <v>556</v>
      </c>
      <c r="C97" s="1566"/>
      <c r="D97" s="1566"/>
      <c r="E97" s="273">
        <f>SUM(E98:E106)</f>
        <v>110820</v>
      </c>
      <c r="F97" s="273">
        <f>SUM(F98:F106)</f>
        <v>179727.78681999998</v>
      </c>
      <c r="G97" s="273">
        <f>SUM(G98:G106)</f>
        <v>118551.48103000002</v>
      </c>
      <c r="H97" s="284">
        <f>G97/F97*100</f>
        <v>65.961687465016794</v>
      </c>
    </row>
    <row r="98" spans="1:9" s="96" customFormat="1" ht="12" customHeight="1" x14ac:dyDescent="0.2">
      <c r="A98" s="339">
        <v>92601</v>
      </c>
      <c r="B98" s="1674" t="s">
        <v>272</v>
      </c>
      <c r="C98" s="1675"/>
      <c r="D98" s="1675"/>
      <c r="E98" s="326">
        <v>14800</v>
      </c>
      <c r="F98" s="326">
        <v>16935.870149999999</v>
      </c>
      <c r="G98" s="326">
        <v>15606.786609999999</v>
      </c>
      <c r="H98" s="327">
        <f t="shared" si="4"/>
        <v>92.152257142807628</v>
      </c>
    </row>
    <row r="99" spans="1:9" s="96" customFormat="1" ht="12" customHeight="1" x14ac:dyDescent="0.2">
      <c r="A99" s="257">
        <v>92602</v>
      </c>
      <c r="B99" s="1657" t="s">
        <v>213</v>
      </c>
      <c r="C99" s="1658"/>
      <c r="D99" s="1658"/>
      <c r="E99" s="322">
        <v>32220</v>
      </c>
      <c r="F99" s="322">
        <v>40145.337520000001</v>
      </c>
      <c r="G99" s="322">
        <v>35183.214260000001</v>
      </c>
      <c r="H99" s="288">
        <f t="shared" si="4"/>
        <v>87.639602587653116</v>
      </c>
    </row>
    <row r="100" spans="1:9" s="96" customFormat="1" ht="12" customHeight="1" x14ac:dyDescent="0.2">
      <c r="A100" s="266">
        <v>92603</v>
      </c>
      <c r="B100" s="1649" t="s">
        <v>209</v>
      </c>
      <c r="C100" s="1649"/>
      <c r="D100" s="1649"/>
      <c r="E100" s="322">
        <v>0</v>
      </c>
      <c r="F100" s="322">
        <v>0</v>
      </c>
      <c r="G100" s="322">
        <v>0</v>
      </c>
      <c r="H100" s="517" t="s">
        <v>75</v>
      </c>
    </row>
    <row r="101" spans="1:9" s="96" customFormat="1" ht="12" customHeight="1" x14ac:dyDescent="0.2">
      <c r="A101" s="267">
        <v>92604</v>
      </c>
      <c r="B101" s="1665" t="s">
        <v>547</v>
      </c>
      <c r="C101" s="1666"/>
      <c r="D101" s="1666"/>
      <c r="E101" s="322">
        <v>23980</v>
      </c>
      <c r="F101" s="322">
        <v>36507.690730000002</v>
      </c>
      <c r="G101" s="322">
        <v>32839.593000000001</v>
      </c>
      <c r="H101" s="288">
        <f t="shared" si="4"/>
        <v>89.95253422866935</v>
      </c>
    </row>
    <row r="102" spans="1:9" s="96" customFormat="1" ht="12" customHeight="1" x14ac:dyDescent="0.2">
      <c r="A102" s="261">
        <v>92605</v>
      </c>
      <c r="B102" s="1670" t="s">
        <v>221</v>
      </c>
      <c r="C102" s="1670"/>
      <c r="D102" s="1665"/>
      <c r="E102" s="322">
        <v>1000</v>
      </c>
      <c r="F102" s="322">
        <v>1093.4539600000001</v>
      </c>
      <c r="G102" s="322">
        <v>1093</v>
      </c>
      <c r="H102" s="288">
        <f t="shared" si="4"/>
        <v>99.958483848739263</v>
      </c>
    </row>
    <row r="103" spans="1:9" s="96" customFormat="1" ht="12" customHeight="1" x14ac:dyDescent="0.2">
      <c r="A103" s="262">
        <v>92606</v>
      </c>
      <c r="B103" s="1649" t="s">
        <v>970</v>
      </c>
      <c r="C103" s="1649"/>
      <c r="D103" s="1649"/>
      <c r="E103" s="322">
        <v>6600</v>
      </c>
      <c r="F103" s="322">
        <v>25489.986489999999</v>
      </c>
      <c r="G103" s="322">
        <v>2585.9250000000002</v>
      </c>
      <c r="H103" s="288">
        <f t="shared" si="4"/>
        <v>10.144866106596357</v>
      </c>
    </row>
    <row r="104" spans="1:9" s="96" customFormat="1" ht="12" customHeight="1" x14ac:dyDescent="0.2">
      <c r="A104" s="267">
        <v>92607</v>
      </c>
      <c r="B104" s="275" t="s">
        <v>275</v>
      </c>
      <c r="C104" s="276"/>
      <c r="D104" s="276"/>
      <c r="E104" s="322">
        <v>15000</v>
      </c>
      <c r="F104" s="322">
        <v>23551.06681</v>
      </c>
      <c r="G104" s="322">
        <v>12531.629489999999</v>
      </c>
      <c r="H104" s="288">
        <f t="shared" si="4"/>
        <v>53.210453654179922</v>
      </c>
    </row>
    <row r="105" spans="1:9" s="96" customFormat="1" ht="12" customHeight="1" x14ac:dyDescent="0.2">
      <c r="A105" s="262">
        <v>92608</v>
      </c>
      <c r="B105" s="1649" t="s">
        <v>276</v>
      </c>
      <c r="C105" s="1649"/>
      <c r="D105" s="1627"/>
      <c r="E105" s="322">
        <v>15320</v>
      </c>
      <c r="F105" s="322">
        <v>32919.002359999999</v>
      </c>
      <c r="G105" s="322">
        <v>17262.41201</v>
      </c>
      <c r="H105" s="288">
        <f t="shared" si="4"/>
        <v>52.439049705150296</v>
      </c>
    </row>
    <row r="106" spans="1:9" s="96" customFormat="1" ht="12" customHeight="1" thickBot="1" x14ac:dyDescent="0.25">
      <c r="A106" s="334">
        <v>92609</v>
      </c>
      <c r="B106" s="1673" t="s">
        <v>277</v>
      </c>
      <c r="C106" s="1673"/>
      <c r="D106" s="1659"/>
      <c r="E106" s="329">
        <v>1900</v>
      </c>
      <c r="F106" s="329">
        <v>3085.3788</v>
      </c>
      <c r="G106" s="329">
        <v>1448.92066</v>
      </c>
      <c r="H106" s="291">
        <f t="shared" si="4"/>
        <v>46.960867819536453</v>
      </c>
    </row>
    <row r="107" spans="1:9" s="243" customFormat="1" ht="15" customHeight="1" thickBot="1" x14ac:dyDescent="0.25">
      <c r="A107" s="268">
        <v>927</v>
      </c>
      <c r="B107" s="1565" t="s">
        <v>997</v>
      </c>
      <c r="C107" s="1566"/>
      <c r="D107" s="1566"/>
      <c r="E107" s="273">
        <f>E108</f>
        <v>0</v>
      </c>
      <c r="F107" s="273">
        <f>F108</f>
        <v>844150</v>
      </c>
      <c r="G107" s="273">
        <f>G108</f>
        <v>0</v>
      </c>
      <c r="H107" s="284">
        <f>G107/F107*100</f>
        <v>0</v>
      </c>
    </row>
    <row r="108" spans="1:9" s="9" customFormat="1" ht="12" customHeight="1" thickBot="1" x14ac:dyDescent="0.25">
      <c r="A108" s="332">
        <v>92708</v>
      </c>
      <c r="B108" s="1604" t="s">
        <v>276</v>
      </c>
      <c r="C108" s="1650"/>
      <c r="D108" s="1650"/>
      <c r="E108" s="331">
        <v>0</v>
      </c>
      <c r="F108" s="331">
        <v>844150</v>
      </c>
      <c r="G108" s="331">
        <v>0</v>
      </c>
      <c r="H108" s="289">
        <f t="shared" ref="H108" si="6">G108/F108*100</f>
        <v>0</v>
      </c>
      <c r="I108" s="96"/>
    </row>
    <row r="109" spans="1:9" s="243" customFormat="1" ht="15" customHeight="1" thickBot="1" x14ac:dyDescent="0.25">
      <c r="A109" s="336">
        <v>931</v>
      </c>
      <c r="B109" s="1671" t="s">
        <v>557</v>
      </c>
      <c r="C109" s="1672"/>
      <c r="D109" s="1672"/>
      <c r="E109" s="335">
        <f>E110</f>
        <v>10000</v>
      </c>
      <c r="F109" s="335">
        <f>F110</f>
        <v>348085.19091</v>
      </c>
      <c r="G109" s="335">
        <f>G110</f>
        <v>332206.23765000002</v>
      </c>
      <c r="H109" s="323">
        <f>G109/F109*100</f>
        <v>95.438199132089593</v>
      </c>
    </row>
    <row r="110" spans="1:9" s="9" customFormat="1" ht="12" customHeight="1" thickBot="1" x14ac:dyDescent="0.25">
      <c r="A110" s="262">
        <v>93101</v>
      </c>
      <c r="B110" s="1662" t="s">
        <v>272</v>
      </c>
      <c r="C110" s="1663"/>
      <c r="D110" s="1663"/>
      <c r="E110" s="274">
        <v>10000</v>
      </c>
      <c r="F110" s="274">
        <v>348085.19091</v>
      </c>
      <c r="G110" s="274">
        <v>332206.23765000002</v>
      </c>
      <c r="H110" s="287">
        <f t="shared" si="4"/>
        <v>95.438199132089593</v>
      </c>
      <c r="I110" s="96"/>
    </row>
    <row r="111" spans="1:9" s="243" customFormat="1" ht="15" customHeight="1" thickBot="1" x14ac:dyDescent="0.25">
      <c r="A111" s="268">
        <v>932</v>
      </c>
      <c r="B111" s="1565" t="s">
        <v>558</v>
      </c>
      <c r="C111" s="1566"/>
      <c r="D111" s="1566"/>
      <c r="E111" s="273">
        <f>E112</f>
        <v>28820</v>
      </c>
      <c r="F111" s="273">
        <f>F112</f>
        <v>61913.867570000002</v>
      </c>
      <c r="G111" s="273">
        <f>G112</f>
        <v>21907.431909999999</v>
      </c>
      <c r="H111" s="284">
        <f>G111/F111*100</f>
        <v>35.383723824442711</v>
      </c>
    </row>
    <row r="112" spans="1:9" s="9" customFormat="1" ht="12" customHeight="1" thickBot="1" x14ac:dyDescent="0.25">
      <c r="A112" s="332">
        <v>93208</v>
      </c>
      <c r="B112" s="1604" t="s">
        <v>276</v>
      </c>
      <c r="C112" s="1650"/>
      <c r="D112" s="1650"/>
      <c r="E112" s="331">
        <v>28820</v>
      </c>
      <c r="F112" s="331">
        <v>61913.867570000002</v>
      </c>
      <c r="G112" s="331">
        <v>21907.431909999999</v>
      </c>
      <c r="H112" s="289">
        <f t="shared" si="4"/>
        <v>35.383723824442711</v>
      </c>
      <c r="I112" s="96"/>
    </row>
    <row r="113" spans="1:9" s="243" customFormat="1" ht="15" customHeight="1" thickBot="1" x14ac:dyDescent="0.25">
      <c r="A113" s="268">
        <v>934</v>
      </c>
      <c r="B113" s="1565" t="s">
        <v>644</v>
      </c>
      <c r="C113" s="1566"/>
      <c r="D113" s="1566"/>
      <c r="E113" s="273">
        <f>E114</f>
        <v>2000</v>
      </c>
      <c r="F113" s="273">
        <f>F114</f>
        <v>4476.6247899999998</v>
      </c>
      <c r="G113" s="273">
        <f>G114</f>
        <v>592.57000000000005</v>
      </c>
      <c r="H113" s="284">
        <f>G113/F113*100</f>
        <v>13.236981605509987</v>
      </c>
    </row>
    <row r="114" spans="1:9" s="9" customFormat="1" ht="12" customHeight="1" thickBot="1" x14ac:dyDescent="0.25">
      <c r="A114" s="332">
        <v>93408</v>
      </c>
      <c r="B114" s="1604" t="s">
        <v>276</v>
      </c>
      <c r="C114" s="1650"/>
      <c r="D114" s="1650"/>
      <c r="E114" s="331">
        <v>2000</v>
      </c>
      <c r="F114" s="331">
        <v>4476.6247899999998</v>
      </c>
      <c r="G114" s="331">
        <v>592.57000000000005</v>
      </c>
      <c r="H114" s="289">
        <f t="shared" si="4"/>
        <v>13.236981605509987</v>
      </c>
      <c r="I114" s="96"/>
    </row>
    <row r="115" spans="1:9" s="243" customFormat="1" ht="21" customHeight="1" thickBot="1" x14ac:dyDescent="0.25">
      <c r="A115" s="1667" t="s">
        <v>998</v>
      </c>
      <c r="B115" s="1668"/>
      <c r="C115" s="1668"/>
      <c r="D115" s="1669"/>
      <c r="E115" s="337">
        <f>SUM(E113,E111,E109,E97,E95,E92,E83,E71,E69,E52,E50,E45,E28,E20,E13,E11,E8,E107)</f>
        <v>3839549.12</v>
      </c>
      <c r="F115" s="337">
        <f>SUM(F113,F111,F109,F97,F95,F92,F83,F71,F69,F52,F50,F45,F28,F20,F13,F11,F8,F107)</f>
        <v>17146987.063079998</v>
      </c>
      <c r="G115" s="337">
        <f>SUM(G113,G111,G109,G97,G95,G92,G83,G71,G69,G52,G50,G45,G28,G20,G13,G11,G8,G107)</f>
        <v>13909999.411470002</v>
      </c>
      <c r="H115" s="338">
        <f>G115/F115*100</f>
        <v>81.122119940361358</v>
      </c>
    </row>
    <row r="116" spans="1:9" s="9" customFormat="1" x14ac:dyDescent="0.2">
      <c r="A116" s="282"/>
      <c r="B116" s="282"/>
      <c r="C116" s="282"/>
      <c r="D116" s="282"/>
      <c r="H116" s="292"/>
    </row>
    <row r="117" spans="1:9" s="9" customFormat="1" x14ac:dyDescent="0.2">
      <c r="A117" s="282"/>
      <c r="B117" s="282"/>
      <c r="C117" s="282"/>
      <c r="D117" s="282"/>
      <c r="E117" s="313"/>
      <c r="F117" s="313"/>
      <c r="G117" s="313"/>
      <c r="H117" s="292"/>
    </row>
    <row r="118" spans="1:9" s="9" customFormat="1" x14ac:dyDescent="0.2">
      <c r="A118" s="277"/>
      <c r="B118" s="277"/>
      <c r="C118" s="277"/>
      <c r="E118" s="362"/>
      <c r="F118" s="278"/>
      <c r="G118" s="278"/>
      <c r="H118" s="290"/>
    </row>
    <row r="119" spans="1:9" s="9" customFormat="1" x14ac:dyDescent="0.2">
      <c r="A119" s="279"/>
      <c r="B119" s="279"/>
      <c r="C119" s="280"/>
      <c r="D119" s="281"/>
      <c r="E119" s="363"/>
      <c r="F119" s="281"/>
      <c r="G119" s="60"/>
      <c r="H119" s="292"/>
    </row>
    <row r="120" spans="1:9" s="9" customFormat="1" x14ac:dyDescent="0.2">
      <c r="E120" s="313"/>
      <c r="F120" s="60"/>
      <c r="H120" s="292"/>
    </row>
    <row r="121" spans="1:9" s="9" customFormat="1" x14ac:dyDescent="0.2">
      <c r="E121" s="96"/>
      <c r="F121" s="60"/>
      <c r="H121" s="292"/>
    </row>
    <row r="122" spans="1:9" s="9" customFormat="1" x14ac:dyDescent="0.2">
      <c r="D122" s="7"/>
      <c r="H122" s="292"/>
    </row>
    <row r="123" spans="1:9" x14ac:dyDescent="0.2">
      <c r="D123" s="7"/>
    </row>
    <row r="124" spans="1:9" x14ac:dyDescent="0.2">
      <c r="D124" s="7"/>
    </row>
    <row r="127" spans="1:9" x14ac:dyDescent="0.2">
      <c r="E127" s="4"/>
    </row>
  </sheetData>
  <mergeCells count="106">
    <mergeCell ref="G62:H62"/>
    <mergeCell ref="A64:H64"/>
    <mergeCell ref="A66:H66"/>
    <mergeCell ref="B103:D103"/>
    <mergeCell ref="B84:D84"/>
    <mergeCell ref="B97:D97"/>
    <mergeCell ref="B98:D98"/>
    <mergeCell ref="B90:D90"/>
    <mergeCell ref="B96:D96"/>
    <mergeCell ref="B92:D92"/>
    <mergeCell ref="B93:D93"/>
    <mergeCell ref="B89:D89"/>
    <mergeCell ref="B79:D79"/>
    <mergeCell ref="B80:D80"/>
    <mergeCell ref="B82:D82"/>
    <mergeCell ref="B99:D99"/>
    <mergeCell ref="B94:D94"/>
    <mergeCell ref="B85:D85"/>
    <mergeCell ref="B87:D87"/>
    <mergeCell ref="B88:D88"/>
    <mergeCell ref="B86:D86"/>
    <mergeCell ref="B83:D83"/>
    <mergeCell ref="B81:D81"/>
    <mergeCell ref="B70:D70"/>
    <mergeCell ref="A115:D115"/>
    <mergeCell ref="B112:D112"/>
    <mergeCell ref="B114:D114"/>
    <mergeCell ref="B113:D113"/>
    <mergeCell ref="B102:D102"/>
    <mergeCell ref="B111:D111"/>
    <mergeCell ref="B109:D109"/>
    <mergeCell ref="B110:D110"/>
    <mergeCell ref="B106:D106"/>
    <mergeCell ref="B107:D107"/>
    <mergeCell ref="B108:D108"/>
    <mergeCell ref="B71:D71"/>
    <mergeCell ref="B72:D72"/>
    <mergeCell ref="B73:D73"/>
    <mergeCell ref="B74:D74"/>
    <mergeCell ref="B76:D76"/>
    <mergeCell ref="B77:D77"/>
    <mergeCell ref="B78:D78"/>
    <mergeCell ref="B75:D75"/>
    <mergeCell ref="B105:D105"/>
    <mergeCell ref="B101:D101"/>
    <mergeCell ref="B95:D95"/>
    <mergeCell ref="B100:D100"/>
    <mergeCell ref="B57:D57"/>
    <mergeCell ref="B58:D58"/>
    <mergeCell ref="B59:D59"/>
    <mergeCell ref="B60:D60"/>
    <mergeCell ref="B69:D69"/>
    <mergeCell ref="B61:D61"/>
    <mergeCell ref="B51:D51"/>
    <mergeCell ref="B50:D50"/>
    <mergeCell ref="B56:D56"/>
    <mergeCell ref="B68:D68"/>
    <mergeCell ref="B42:D42"/>
    <mergeCell ref="B43:D43"/>
    <mergeCell ref="B52:D52"/>
    <mergeCell ref="B53:D53"/>
    <mergeCell ref="B54:D54"/>
    <mergeCell ref="B55:D55"/>
    <mergeCell ref="B44:D44"/>
    <mergeCell ref="B45:D45"/>
    <mergeCell ref="B46:D46"/>
    <mergeCell ref="B47:D47"/>
    <mergeCell ref="B48:D48"/>
    <mergeCell ref="B49:D49"/>
    <mergeCell ref="B41:D41"/>
    <mergeCell ref="B21:D21"/>
    <mergeCell ref="B24:D24"/>
    <mergeCell ref="B28:D28"/>
    <mergeCell ref="B29:D29"/>
    <mergeCell ref="B31:D31"/>
    <mergeCell ref="B22:D22"/>
    <mergeCell ref="B23:D23"/>
    <mergeCell ref="B35:D35"/>
    <mergeCell ref="B36:D36"/>
    <mergeCell ref="B37:D37"/>
    <mergeCell ref="B38:D38"/>
    <mergeCell ref="B40:D40"/>
    <mergeCell ref="G1:H1"/>
    <mergeCell ref="A3:H3"/>
    <mergeCell ref="A5:H5"/>
    <mergeCell ref="B7:D7"/>
    <mergeCell ref="B8:D8"/>
    <mergeCell ref="B16:D16"/>
    <mergeCell ref="B17:D17"/>
    <mergeCell ref="B19:D19"/>
    <mergeCell ref="B39:D39"/>
    <mergeCell ref="B9:D9"/>
    <mergeCell ref="B32:D32"/>
    <mergeCell ref="B33:D33"/>
    <mergeCell ref="B34:D34"/>
    <mergeCell ref="B10:D10"/>
    <mergeCell ref="B11:D11"/>
    <mergeCell ref="B20:D20"/>
    <mergeCell ref="B12:D12"/>
    <mergeCell ref="B25:D25"/>
    <mergeCell ref="B26:D26"/>
    <mergeCell ref="B27:D27"/>
    <mergeCell ref="B30:D30"/>
    <mergeCell ref="B13:D13"/>
    <mergeCell ref="B14:D14"/>
    <mergeCell ref="B15:D15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FB5EC-2152-49D0-A7EB-CC9144D7EDC9}">
  <sheetPr>
    <tabColor theme="6" tint="0.59999389629810485"/>
  </sheetPr>
  <dimension ref="A1:F235"/>
  <sheetViews>
    <sheetView topLeftCell="A87" zoomScaleNormal="100" zoomScaleSheetLayoutView="100" workbookViewId="0">
      <selection activeCell="L168" sqref="L168"/>
    </sheetView>
  </sheetViews>
  <sheetFormatPr defaultRowHeight="12" x14ac:dyDescent="0.2"/>
  <cols>
    <col min="1" max="1" width="5.28515625" style="1401" customWidth="1"/>
    <col min="2" max="2" width="45.7109375" style="1429" customWidth="1"/>
    <col min="3" max="3" width="11.85546875" style="1410" customWidth="1"/>
    <col min="4" max="4" width="13.28515625" style="1410" customWidth="1"/>
    <col min="5" max="5" width="12" style="1410" customWidth="1"/>
    <col min="6" max="16384" width="9.140625" style="1401"/>
  </cols>
  <sheetData>
    <row r="1" spans="1:5" s="1404" customFormat="1" ht="15" customHeight="1" x14ac:dyDescent="0.2">
      <c r="A1" s="1402"/>
      <c r="B1" s="1403"/>
      <c r="E1" s="1405" t="s">
        <v>724</v>
      </c>
    </row>
    <row r="2" spans="1:5" s="1404" customFormat="1" ht="32.25" customHeight="1" x14ac:dyDescent="0.2">
      <c r="A2" s="1677" t="s">
        <v>685</v>
      </c>
      <c r="B2" s="1677"/>
      <c r="C2" s="1677"/>
      <c r="D2" s="1677"/>
      <c r="E2" s="1677"/>
    </row>
    <row r="3" spans="1:5" s="1404" customFormat="1" ht="12.75" customHeight="1" x14ac:dyDescent="0.2">
      <c r="A3" s="898"/>
      <c r="B3" s="1406"/>
    </row>
    <row r="4" spans="1:5" s="1404" customFormat="1" ht="19.5" customHeight="1" x14ac:dyDescent="0.2">
      <c r="A4" s="1678" t="s">
        <v>84</v>
      </c>
      <c r="B4" s="1678"/>
      <c r="C4" s="1678"/>
      <c r="D4" s="1678"/>
      <c r="E4" s="1678"/>
    </row>
    <row r="5" spans="1:5" x14ac:dyDescent="0.2">
      <c r="A5" s="1408"/>
      <c r="B5" s="1409"/>
      <c r="E5" s="1407" t="s">
        <v>999</v>
      </c>
    </row>
    <row r="6" spans="1:5" ht="35.25" customHeight="1" x14ac:dyDescent="0.2">
      <c r="A6" s="1411"/>
      <c r="B6" s="1412" t="s">
        <v>0</v>
      </c>
      <c r="C6" s="1413" t="s">
        <v>1000</v>
      </c>
      <c r="D6" s="1413" t="s">
        <v>953</v>
      </c>
      <c r="E6" s="1413" t="s">
        <v>1001</v>
      </c>
    </row>
    <row r="7" spans="1:5" s="1431" customFormat="1" ht="30" customHeight="1" x14ac:dyDescent="0.2">
      <c r="A7" s="1679" t="s">
        <v>428</v>
      </c>
      <c r="B7" s="1680"/>
      <c r="C7" s="1457">
        <f>C8+C94+C133+C173+C149+C170+C184+C189+C200+C203+C206+C209+C215</f>
        <v>333231190</v>
      </c>
      <c r="D7" s="1457">
        <f>D8+D94+D133+D173+D149+D170+D184+D189+D200+D203+D206+D209+D215</f>
        <v>1734068358.1700001</v>
      </c>
      <c r="E7" s="1457">
        <f>E8+E94+E133+E173+E149+E170+E184+E189+E200+E203+E206+E209+E215</f>
        <v>760236615.78999984</v>
      </c>
    </row>
    <row r="8" spans="1:5" s="1433" customFormat="1" ht="22.5" customHeight="1" x14ac:dyDescent="0.2">
      <c r="A8" s="1430" t="s">
        <v>1002</v>
      </c>
      <c r="B8" s="1432"/>
      <c r="C8" s="1423">
        <f>C9+C58</f>
        <v>272544190</v>
      </c>
      <c r="D8" s="1423">
        <f>D9+D58</f>
        <v>1111871528.72</v>
      </c>
      <c r="E8" s="1423">
        <f>E9+E58</f>
        <v>556410042.62</v>
      </c>
    </row>
    <row r="9" spans="1:5" s="1433" customFormat="1" ht="16.5" customHeight="1" x14ac:dyDescent="0.2">
      <c r="A9" s="1434" t="s">
        <v>75</v>
      </c>
      <c r="B9" s="1435" t="s">
        <v>1003</v>
      </c>
      <c r="C9" s="1436">
        <f>SUM(C10:C57)</f>
        <v>249166190</v>
      </c>
      <c r="D9" s="1436">
        <f>SUM(D10:D57)</f>
        <v>1040541928.72</v>
      </c>
      <c r="E9" s="1436">
        <f>SUM(E10:E57)</f>
        <v>549727117.38999999</v>
      </c>
    </row>
    <row r="10" spans="1:5" s="1433" customFormat="1" ht="16.5" customHeight="1" x14ac:dyDescent="0.2">
      <c r="A10" s="1437">
        <v>2302</v>
      </c>
      <c r="B10" s="1438" t="s">
        <v>760</v>
      </c>
      <c r="C10" s="1439">
        <v>0</v>
      </c>
      <c r="D10" s="1439">
        <v>1100000</v>
      </c>
      <c r="E10" s="1439">
        <v>29983.8</v>
      </c>
    </row>
    <row r="11" spans="1:5" s="1433" customFormat="1" ht="16.5" customHeight="1" x14ac:dyDescent="0.2">
      <c r="A11" s="1437">
        <v>2302</v>
      </c>
      <c r="B11" s="1438" t="s">
        <v>761</v>
      </c>
      <c r="C11" s="1439">
        <v>0</v>
      </c>
      <c r="D11" s="1439">
        <v>1358570</v>
      </c>
      <c r="E11" s="1439">
        <v>8566.7999999999993</v>
      </c>
    </row>
    <row r="12" spans="1:5" s="1433" customFormat="1" ht="16.5" customHeight="1" x14ac:dyDescent="0.2">
      <c r="A12" s="1437">
        <v>2302</v>
      </c>
      <c r="B12" s="1438" t="s">
        <v>1004</v>
      </c>
      <c r="C12" s="1439">
        <v>0</v>
      </c>
      <c r="D12" s="1439">
        <v>1508599.2</v>
      </c>
      <c r="E12" s="1439">
        <v>8566.7999999999993</v>
      </c>
    </row>
    <row r="13" spans="1:5" s="1433" customFormat="1" ht="25.5" customHeight="1" x14ac:dyDescent="0.2">
      <c r="A13" s="1437">
        <v>2302</v>
      </c>
      <c r="B13" s="1438" t="s">
        <v>1005</v>
      </c>
      <c r="C13" s="1439">
        <v>1300000</v>
      </c>
      <c r="D13" s="1439">
        <v>27000000</v>
      </c>
      <c r="E13" s="1439">
        <v>9649959.5999999996</v>
      </c>
    </row>
    <row r="14" spans="1:5" s="1433" customFormat="1" ht="16.5" customHeight="1" x14ac:dyDescent="0.2">
      <c r="A14" s="1437">
        <v>2302</v>
      </c>
      <c r="B14" s="1438" t="s">
        <v>1006</v>
      </c>
      <c r="C14" s="1439">
        <v>0</v>
      </c>
      <c r="D14" s="1439">
        <v>6940000</v>
      </c>
      <c r="E14" s="1439">
        <v>878157.5</v>
      </c>
    </row>
    <row r="15" spans="1:5" s="1433" customFormat="1" ht="16.5" customHeight="1" x14ac:dyDescent="0.2">
      <c r="A15" s="1437">
        <v>2306</v>
      </c>
      <c r="B15" s="1438" t="s">
        <v>1007</v>
      </c>
      <c r="C15" s="1439">
        <v>55000000</v>
      </c>
      <c r="D15" s="1439">
        <v>208000000</v>
      </c>
      <c r="E15" s="1439">
        <v>140309235.75</v>
      </c>
    </row>
    <row r="16" spans="1:5" s="1433" customFormat="1" ht="16.5" customHeight="1" x14ac:dyDescent="0.2">
      <c r="A16" s="1437">
        <v>2306</v>
      </c>
      <c r="B16" s="1438" t="s">
        <v>1008</v>
      </c>
      <c r="C16" s="1439">
        <v>5000000</v>
      </c>
      <c r="D16" s="1439">
        <v>52000000</v>
      </c>
      <c r="E16" s="1439">
        <v>6378837.3700000001</v>
      </c>
    </row>
    <row r="17" spans="1:5" s="1433" customFormat="1" ht="24" customHeight="1" x14ac:dyDescent="0.2">
      <c r="A17" s="1437">
        <v>2306</v>
      </c>
      <c r="B17" s="1438" t="s">
        <v>1009</v>
      </c>
      <c r="C17" s="1439">
        <v>0</v>
      </c>
      <c r="D17" s="1439">
        <v>600000</v>
      </c>
      <c r="E17" s="1439">
        <v>532400</v>
      </c>
    </row>
    <row r="18" spans="1:5" s="1433" customFormat="1" ht="16.5" customHeight="1" x14ac:dyDescent="0.2">
      <c r="A18" s="1437">
        <v>2306</v>
      </c>
      <c r="B18" s="1438" t="s">
        <v>1010</v>
      </c>
      <c r="C18" s="1439">
        <v>0</v>
      </c>
      <c r="D18" s="1439">
        <v>9600000</v>
      </c>
      <c r="E18" s="1439">
        <v>9104670.7699999996</v>
      </c>
    </row>
    <row r="19" spans="1:5" s="1433" customFormat="1" ht="16.5" customHeight="1" x14ac:dyDescent="0.2">
      <c r="A19" s="1437">
        <v>2306</v>
      </c>
      <c r="B19" s="1438" t="s">
        <v>1011</v>
      </c>
      <c r="C19" s="1439">
        <v>0</v>
      </c>
      <c r="D19" s="1439">
        <v>460000</v>
      </c>
      <c r="E19" s="1439">
        <v>0</v>
      </c>
    </row>
    <row r="20" spans="1:5" s="1433" customFormat="1" ht="16.5" customHeight="1" x14ac:dyDescent="0.2">
      <c r="A20" s="1437">
        <v>2306</v>
      </c>
      <c r="B20" s="1438" t="s">
        <v>1012</v>
      </c>
      <c r="C20" s="1439">
        <v>0</v>
      </c>
      <c r="D20" s="1439">
        <v>1400000</v>
      </c>
      <c r="E20" s="1439">
        <v>1051595.29</v>
      </c>
    </row>
    <row r="21" spans="1:5" s="1433" customFormat="1" ht="16.5" customHeight="1" x14ac:dyDescent="0.2">
      <c r="A21" s="1437">
        <v>2306</v>
      </c>
      <c r="B21" s="1438" t="s">
        <v>1013</v>
      </c>
      <c r="C21" s="1439">
        <v>0</v>
      </c>
      <c r="D21" s="1439">
        <v>32600000</v>
      </c>
      <c r="E21" s="1439">
        <v>18504101.510000002</v>
      </c>
    </row>
    <row r="22" spans="1:5" s="1433" customFormat="1" ht="16.5" customHeight="1" x14ac:dyDescent="0.2">
      <c r="A22" s="1437">
        <v>2306</v>
      </c>
      <c r="B22" s="1438" t="s">
        <v>1014</v>
      </c>
      <c r="C22" s="1439">
        <v>0</v>
      </c>
      <c r="D22" s="1439">
        <v>1200</v>
      </c>
      <c r="E22" s="1439">
        <v>1199.17</v>
      </c>
    </row>
    <row r="23" spans="1:5" s="1433" customFormat="1" ht="25.5" customHeight="1" x14ac:dyDescent="0.2">
      <c r="A23" s="1437">
        <v>2306</v>
      </c>
      <c r="B23" s="1438" t="s">
        <v>1015</v>
      </c>
      <c r="C23" s="1439">
        <v>0</v>
      </c>
      <c r="D23" s="1439">
        <v>450000</v>
      </c>
      <c r="E23" s="1439">
        <v>429550</v>
      </c>
    </row>
    <row r="24" spans="1:5" s="1433" customFormat="1" ht="25.5" customHeight="1" x14ac:dyDescent="0.2">
      <c r="A24" s="1437">
        <v>2306</v>
      </c>
      <c r="B24" s="1438" t="s">
        <v>1016</v>
      </c>
      <c r="C24" s="1439">
        <v>8600000</v>
      </c>
      <c r="D24" s="1439">
        <v>62100000</v>
      </c>
      <c r="E24" s="1439">
        <v>50419444.579999998</v>
      </c>
    </row>
    <row r="25" spans="1:5" s="1433" customFormat="1" ht="16.5" customHeight="1" x14ac:dyDescent="0.2">
      <c r="A25" s="1437">
        <v>2306</v>
      </c>
      <c r="B25" s="1438" t="s">
        <v>1017</v>
      </c>
      <c r="C25" s="1439">
        <v>2480000</v>
      </c>
      <c r="D25" s="1439">
        <v>6380000</v>
      </c>
      <c r="E25" s="1439">
        <v>6097284.9699999997</v>
      </c>
    </row>
    <row r="26" spans="1:5" s="1433" customFormat="1" ht="16.5" customHeight="1" x14ac:dyDescent="0.2">
      <c r="A26" s="1437">
        <v>2306</v>
      </c>
      <c r="B26" s="1438" t="s">
        <v>1018</v>
      </c>
      <c r="C26" s="1439">
        <v>20000000</v>
      </c>
      <c r="D26" s="1439">
        <v>48300000</v>
      </c>
      <c r="E26" s="1439">
        <v>34005573.030000001</v>
      </c>
    </row>
    <row r="27" spans="1:5" s="1433" customFormat="1" ht="25.5" customHeight="1" x14ac:dyDescent="0.2">
      <c r="A27" s="1437">
        <v>2306</v>
      </c>
      <c r="B27" s="1438" t="s">
        <v>1019</v>
      </c>
      <c r="C27" s="1439">
        <v>80000000</v>
      </c>
      <c r="D27" s="1439">
        <v>102000000</v>
      </c>
      <c r="E27" s="1439">
        <v>90581558.810000002</v>
      </c>
    </row>
    <row r="28" spans="1:5" s="1433" customFormat="1" ht="25.5" customHeight="1" x14ac:dyDescent="0.2">
      <c r="A28" s="1437">
        <v>2306</v>
      </c>
      <c r="B28" s="1438" t="s">
        <v>1020</v>
      </c>
      <c r="C28" s="1439">
        <v>0</v>
      </c>
      <c r="D28" s="1439">
        <v>350000</v>
      </c>
      <c r="E28" s="1439">
        <v>235345</v>
      </c>
    </row>
    <row r="29" spans="1:5" s="1433" customFormat="1" ht="36" customHeight="1" x14ac:dyDescent="0.2">
      <c r="A29" s="1440">
        <v>2307</v>
      </c>
      <c r="B29" s="1441" t="s">
        <v>1021</v>
      </c>
      <c r="C29" s="1439">
        <v>2908190</v>
      </c>
      <c r="D29" s="1439">
        <v>6926772.7999999998</v>
      </c>
      <c r="E29" s="1439">
        <v>6843137.7800000003</v>
      </c>
    </row>
    <row r="30" spans="1:5" s="1433" customFormat="1" ht="16.5" customHeight="1" x14ac:dyDescent="0.2">
      <c r="A30" s="1437">
        <v>2309</v>
      </c>
      <c r="B30" s="1438" t="s">
        <v>1022</v>
      </c>
      <c r="C30" s="1439">
        <v>0</v>
      </c>
      <c r="D30" s="1439">
        <v>2092491.72</v>
      </c>
      <c r="E30" s="1439">
        <v>2092491.72</v>
      </c>
    </row>
    <row r="31" spans="1:5" s="1433" customFormat="1" ht="16.5" customHeight="1" x14ac:dyDescent="0.2">
      <c r="A31" s="1437">
        <v>2314</v>
      </c>
      <c r="B31" s="1438" t="s">
        <v>1023</v>
      </c>
      <c r="C31" s="1439">
        <v>600000</v>
      </c>
      <c r="D31" s="1439">
        <v>600000</v>
      </c>
      <c r="E31" s="1439">
        <v>600000</v>
      </c>
    </row>
    <row r="32" spans="1:5" s="1433" customFormat="1" ht="25.5" customHeight="1" x14ac:dyDescent="0.2">
      <c r="A32" s="1437">
        <v>2314</v>
      </c>
      <c r="B32" s="1438" t="s">
        <v>1024</v>
      </c>
      <c r="C32" s="1439">
        <v>0</v>
      </c>
      <c r="D32" s="1439">
        <v>22300000</v>
      </c>
      <c r="E32" s="1439">
        <v>16624640.460000001</v>
      </c>
    </row>
    <row r="33" spans="1:6" s="1433" customFormat="1" ht="25.5" customHeight="1" x14ac:dyDescent="0.2">
      <c r="A33" s="1437">
        <v>2314</v>
      </c>
      <c r="B33" s="1438" t="s">
        <v>1025</v>
      </c>
      <c r="C33" s="1439">
        <v>1500000</v>
      </c>
      <c r="D33" s="1439">
        <v>8100000</v>
      </c>
      <c r="E33" s="1439">
        <v>4218344.63</v>
      </c>
    </row>
    <row r="34" spans="1:6" s="1433" customFormat="1" ht="25.5" customHeight="1" x14ac:dyDescent="0.2">
      <c r="A34" s="1437">
        <v>2314</v>
      </c>
      <c r="B34" s="1438" t="s">
        <v>1026</v>
      </c>
      <c r="C34" s="1439">
        <v>0</v>
      </c>
      <c r="D34" s="1439">
        <v>24484672</v>
      </c>
      <c r="E34" s="1439">
        <v>15402856.93</v>
      </c>
    </row>
    <row r="35" spans="1:6" s="1433" customFormat="1" ht="16.5" customHeight="1" x14ac:dyDescent="0.2">
      <c r="A35" s="1437">
        <v>2314</v>
      </c>
      <c r="B35" s="1438" t="s">
        <v>1027</v>
      </c>
      <c r="C35" s="1439">
        <v>100000</v>
      </c>
      <c r="D35" s="1439">
        <v>100000</v>
      </c>
      <c r="E35" s="1439">
        <v>11824</v>
      </c>
    </row>
    <row r="36" spans="1:6" s="1433" customFormat="1" ht="25.5" customHeight="1" x14ac:dyDescent="0.2">
      <c r="A36" s="1437">
        <v>2314</v>
      </c>
      <c r="B36" s="1438" t="s">
        <v>1028</v>
      </c>
      <c r="C36" s="1439">
        <v>3000000</v>
      </c>
      <c r="D36" s="1439">
        <v>17000000</v>
      </c>
      <c r="E36" s="1439">
        <v>0</v>
      </c>
    </row>
    <row r="37" spans="1:6" s="1433" customFormat="1" ht="25.5" customHeight="1" x14ac:dyDescent="0.2">
      <c r="A37" s="1437">
        <v>2314</v>
      </c>
      <c r="B37" s="1438" t="s">
        <v>1029</v>
      </c>
      <c r="C37" s="1439">
        <v>0</v>
      </c>
      <c r="D37" s="1439">
        <v>7955040</v>
      </c>
      <c r="E37" s="1439">
        <v>3067318.45</v>
      </c>
    </row>
    <row r="38" spans="1:6" ht="6.75" customHeight="1" x14ac:dyDescent="0.25">
      <c r="A38" s="1414"/>
      <c r="B38" s="1415"/>
      <c r="C38" s="1416"/>
      <c r="D38" s="1416"/>
      <c r="E38" s="1416"/>
      <c r="F38" s="1414"/>
    </row>
    <row r="39" spans="1:6" ht="10.5" customHeight="1" x14ac:dyDescent="0.2">
      <c r="A39" s="1402"/>
      <c r="B39" s="1403"/>
      <c r="E39" s="1405" t="s">
        <v>725</v>
      </c>
    </row>
    <row r="40" spans="1:6" ht="34.5" customHeight="1" x14ac:dyDescent="0.2">
      <c r="A40" s="1677" t="s">
        <v>685</v>
      </c>
      <c r="B40" s="1677"/>
      <c r="C40" s="1677"/>
      <c r="D40" s="1677"/>
      <c r="E40" s="1677"/>
    </row>
    <row r="41" spans="1:6" ht="16.5" customHeight="1" x14ac:dyDescent="0.2">
      <c r="A41" s="1417"/>
      <c r="B41" s="1406"/>
      <c r="C41" s="1418"/>
    </row>
    <row r="42" spans="1:6" ht="16.5" customHeight="1" x14ac:dyDescent="0.2">
      <c r="A42" s="1678" t="s">
        <v>84</v>
      </c>
      <c r="B42" s="1678"/>
      <c r="C42" s="1678"/>
      <c r="D42" s="1678"/>
      <c r="E42" s="1678"/>
    </row>
    <row r="43" spans="1:6" ht="16.5" customHeight="1" x14ac:dyDescent="0.2">
      <c r="A43" s="899"/>
      <c r="B43" s="1406"/>
      <c r="C43" s="1419"/>
      <c r="E43" s="1407" t="s">
        <v>999</v>
      </c>
    </row>
    <row r="44" spans="1:6" ht="16.5" customHeight="1" x14ac:dyDescent="0.2">
      <c r="A44" s="1420" t="s">
        <v>27</v>
      </c>
      <c r="B44" s="1421" t="s">
        <v>0</v>
      </c>
      <c r="C44" s="1422" t="s">
        <v>1000</v>
      </c>
      <c r="D44" s="1422" t="s">
        <v>953</v>
      </c>
      <c r="E44" s="1422" t="s">
        <v>1001</v>
      </c>
    </row>
    <row r="45" spans="1:6" s="1433" customFormat="1" ht="18" customHeight="1" x14ac:dyDescent="0.2">
      <c r="A45" s="1434" t="s">
        <v>75</v>
      </c>
      <c r="B45" s="1435" t="s">
        <v>1030</v>
      </c>
      <c r="C45" s="1442"/>
      <c r="D45" s="1442"/>
      <c r="E45" s="1423" t="s">
        <v>763</v>
      </c>
    </row>
    <row r="46" spans="1:6" s="1433" customFormat="1" ht="22.5" x14ac:dyDescent="0.2">
      <c r="A46" s="1437">
        <v>2314</v>
      </c>
      <c r="B46" s="1438" t="s">
        <v>1031</v>
      </c>
      <c r="C46" s="1439">
        <v>0</v>
      </c>
      <c r="D46" s="1439">
        <v>7607450</v>
      </c>
      <c r="E46" s="1439">
        <v>3204203.33</v>
      </c>
    </row>
    <row r="47" spans="1:6" s="1433" customFormat="1" ht="22.5" x14ac:dyDescent="0.2">
      <c r="A47" s="1437">
        <v>2314</v>
      </c>
      <c r="B47" s="1438" t="s">
        <v>1032</v>
      </c>
      <c r="C47" s="1439">
        <v>2470000</v>
      </c>
      <c r="D47" s="1439">
        <v>24880820</v>
      </c>
      <c r="E47" s="1439">
        <v>21276441.420000002</v>
      </c>
    </row>
    <row r="48" spans="1:6" s="1433" customFormat="1" ht="16.5" customHeight="1" x14ac:dyDescent="0.2">
      <c r="A48" s="1437">
        <v>2314</v>
      </c>
      <c r="B48" s="1438" t="s">
        <v>1033</v>
      </c>
      <c r="C48" s="1439">
        <v>5000000</v>
      </c>
      <c r="D48" s="1439">
        <v>62000000</v>
      </c>
      <c r="E48" s="1439">
        <v>58839492.299999997</v>
      </c>
    </row>
    <row r="49" spans="1:5" s="1433" customFormat="1" ht="25.5" customHeight="1" x14ac:dyDescent="0.2">
      <c r="A49" s="1437">
        <v>2314</v>
      </c>
      <c r="B49" s="1438" t="s">
        <v>1034</v>
      </c>
      <c r="C49" s="1439">
        <v>5000000</v>
      </c>
      <c r="D49" s="1439">
        <v>63000000</v>
      </c>
      <c r="E49" s="1439">
        <v>31076077.469999999</v>
      </c>
    </row>
    <row r="50" spans="1:5" s="1433" customFormat="1" ht="25.5" customHeight="1" x14ac:dyDescent="0.2">
      <c r="A50" s="1437">
        <v>2314</v>
      </c>
      <c r="B50" s="1438" t="s">
        <v>1035</v>
      </c>
      <c r="C50" s="1439">
        <v>150000</v>
      </c>
      <c r="D50" s="1439">
        <v>174000</v>
      </c>
      <c r="E50" s="1439">
        <v>154474</v>
      </c>
    </row>
    <row r="51" spans="1:5" s="1433" customFormat="1" ht="22.5" x14ac:dyDescent="0.2">
      <c r="A51" s="1437">
        <v>2314</v>
      </c>
      <c r="B51" s="1438" t="s">
        <v>2045</v>
      </c>
      <c r="C51" s="1439">
        <v>0</v>
      </c>
      <c r="D51" s="1439">
        <v>110000</v>
      </c>
      <c r="E51" s="1439">
        <v>0</v>
      </c>
    </row>
    <row r="52" spans="1:5" s="1433" customFormat="1" ht="16.5" customHeight="1" x14ac:dyDescent="0.2">
      <c r="A52" s="1437">
        <v>2314</v>
      </c>
      <c r="B52" s="1438" t="s">
        <v>1036</v>
      </c>
      <c r="C52" s="1439">
        <v>11000000</v>
      </c>
      <c r="D52" s="1439">
        <v>14500000</v>
      </c>
      <c r="E52" s="1439">
        <v>1197900</v>
      </c>
    </row>
    <row r="53" spans="1:5" s="1433" customFormat="1" ht="25.5" customHeight="1" x14ac:dyDescent="0.2">
      <c r="A53" s="1437">
        <v>2314</v>
      </c>
      <c r="B53" s="1438" t="s">
        <v>1037</v>
      </c>
      <c r="C53" s="1439">
        <v>58000</v>
      </c>
      <c r="D53" s="1439">
        <v>999680</v>
      </c>
      <c r="E53" s="1439">
        <v>999680</v>
      </c>
    </row>
    <row r="54" spans="1:5" s="1433" customFormat="1" ht="16.5" customHeight="1" x14ac:dyDescent="0.2">
      <c r="A54" s="1437">
        <v>2314</v>
      </c>
      <c r="B54" s="1438" t="s">
        <v>1038</v>
      </c>
      <c r="C54" s="1439">
        <v>0</v>
      </c>
      <c r="D54" s="1439">
        <v>5000000</v>
      </c>
      <c r="E54" s="1439">
        <v>2305171</v>
      </c>
    </row>
    <row r="55" spans="1:5" s="1433" customFormat="1" ht="25.5" customHeight="1" x14ac:dyDescent="0.2">
      <c r="A55" s="1437">
        <v>2314</v>
      </c>
      <c r="B55" s="1438" t="s">
        <v>1039</v>
      </c>
      <c r="C55" s="1439">
        <v>0</v>
      </c>
      <c r="D55" s="1439">
        <v>9680000</v>
      </c>
      <c r="E55" s="1439">
        <v>9173368.1799999997</v>
      </c>
    </row>
    <row r="56" spans="1:5" s="1433" customFormat="1" ht="25.5" customHeight="1" x14ac:dyDescent="0.2">
      <c r="A56" s="1437">
        <v>2314</v>
      </c>
      <c r="B56" s="1438" t="s">
        <v>1040</v>
      </c>
      <c r="C56" s="1439">
        <v>45000000</v>
      </c>
      <c r="D56" s="1439">
        <v>200645800</v>
      </c>
      <c r="E56" s="1439">
        <v>4176831.97</v>
      </c>
    </row>
    <row r="57" spans="1:5" s="1433" customFormat="1" ht="25.5" customHeight="1" x14ac:dyDescent="0.2">
      <c r="A57" s="1437">
        <v>2314</v>
      </c>
      <c r="B57" s="1438" t="s">
        <v>1041</v>
      </c>
      <c r="C57" s="1439">
        <v>0</v>
      </c>
      <c r="D57" s="1439">
        <v>236833</v>
      </c>
      <c r="E57" s="1439">
        <v>236833</v>
      </c>
    </row>
    <row r="58" spans="1:5" s="1433" customFormat="1" ht="19.5" customHeight="1" x14ac:dyDescent="0.2">
      <c r="A58" s="1434" t="s">
        <v>75</v>
      </c>
      <c r="B58" s="1435" t="s">
        <v>1042</v>
      </c>
      <c r="C58" s="1436">
        <f>SUM(C59:C93)</f>
        <v>23378000</v>
      </c>
      <c r="D58" s="1436">
        <f>SUM(D59:D93)</f>
        <v>71329600</v>
      </c>
      <c r="E58" s="1436">
        <f>SUM(E59:E93)</f>
        <v>6682925.2300000004</v>
      </c>
    </row>
    <row r="59" spans="1:5" s="1433" customFormat="1" ht="25.5" customHeight="1" x14ac:dyDescent="0.2">
      <c r="A59" s="1437">
        <v>2314</v>
      </c>
      <c r="B59" s="1438" t="s">
        <v>1043</v>
      </c>
      <c r="C59" s="1439">
        <v>87000</v>
      </c>
      <c r="D59" s="1439">
        <v>837000</v>
      </c>
      <c r="E59" s="1439">
        <v>484242</v>
      </c>
    </row>
    <row r="60" spans="1:5" s="1433" customFormat="1" ht="16.5" customHeight="1" x14ac:dyDescent="0.2">
      <c r="A60" s="1437">
        <v>2314</v>
      </c>
      <c r="B60" s="1438" t="s">
        <v>1044</v>
      </c>
      <c r="C60" s="1439">
        <v>0</v>
      </c>
      <c r="D60" s="1439">
        <v>1600000</v>
      </c>
      <c r="E60" s="1439">
        <v>338800</v>
      </c>
    </row>
    <row r="61" spans="1:5" s="1433" customFormat="1" ht="25.5" customHeight="1" x14ac:dyDescent="0.2">
      <c r="A61" s="1437">
        <v>2314</v>
      </c>
      <c r="B61" s="1438" t="s">
        <v>1045</v>
      </c>
      <c r="C61" s="1439">
        <v>187500</v>
      </c>
      <c r="D61" s="1439">
        <v>187500</v>
      </c>
      <c r="E61" s="1439">
        <v>0</v>
      </c>
    </row>
    <row r="62" spans="1:5" s="1433" customFormat="1" ht="25.5" customHeight="1" x14ac:dyDescent="0.2">
      <c r="A62" s="1437">
        <v>2314</v>
      </c>
      <c r="B62" s="1438" t="s">
        <v>1046</v>
      </c>
      <c r="C62" s="1439">
        <v>99750</v>
      </c>
      <c r="D62" s="1439">
        <v>649750</v>
      </c>
      <c r="E62" s="1439">
        <v>486299</v>
      </c>
    </row>
    <row r="63" spans="1:5" s="1433" customFormat="1" ht="25.5" customHeight="1" x14ac:dyDescent="0.2">
      <c r="A63" s="1437">
        <v>2314</v>
      </c>
      <c r="B63" s="1438" t="s">
        <v>1047</v>
      </c>
      <c r="C63" s="1439">
        <v>800000</v>
      </c>
      <c r="D63" s="1439">
        <v>1060000</v>
      </c>
      <c r="E63" s="1439">
        <v>966481</v>
      </c>
    </row>
    <row r="64" spans="1:5" s="1433" customFormat="1" ht="16.5" customHeight="1" x14ac:dyDescent="0.2">
      <c r="A64" s="1437">
        <v>2302</v>
      </c>
      <c r="B64" s="1438" t="s">
        <v>1048</v>
      </c>
      <c r="C64" s="1439">
        <v>0</v>
      </c>
      <c r="D64" s="1439">
        <v>750000</v>
      </c>
      <c r="E64" s="1439">
        <v>0</v>
      </c>
    </row>
    <row r="65" spans="1:5" s="1433" customFormat="1" ht="16.5" customHeight="1" x14ac:dyDescent="0.2">
      <c r="A65" s="1437">
        <v>2306</v>
      </c>
      <c r="B65" s="1438" t="s">
        <v>1049</v>
      </c>
      <c r="C65" s="1439">
        <v>0</v>
      </c>
      <c r="D65" s="1439">
        <v>34098800</v>
      </c>
      <c r="E65" s="1439">
        <v>0</v>
      </c>
    </row>
    <row r="66" spans="1:5" s="1433" customFormat="1" ht="16.5" customHeight="1" x14ac:dyDescent="0.2">
      <c r="A66" s="1437">
        <v>2306</v>
      </c>
      <c r="B66" s="1438" t="s">
        <v>1050</v>
      </c>
      <c r="C66" s="1439">
        <v>0</v>
      </c>
      <c r="D66" s="1439">
        <v>200000</v>
      </c>
      <c r="E66" s="1439">
        <v>0</v>
      </c>
    </row>
    <row r="67" spans="1:5" s="1433" customFormat="1" ht="25.5" customHeight="1" x14ac:dyDescent="0.2">
      <c r="A67" s="1437">
        <v>2306</v>
      </c>
      <c r="B67" s="1438" t="s">
        <v>1051</v>
      </c>
      <c r="C67" s="1439">
        <v>0</v>
      </c>
      <c r="D67" s="1439">
        <v>200000</v>
      </c>
      <c r="E67" s="1439">
        <v>0</v>
      </c>
    </row>
    <row r="68" spans="1:5" s="1433" customFormat="1" ht="25.5" customHeight="1" x14ac:dyDescent="0.2">
      <c r="A68" s="1437">
        <v>2306</v>
      </c>
      <c r="B68" s="1438" t="s">
        <v>1052</v>
      </c>
      <c r="C68" s="1439">
        <v>0</v>
      </c>
      <c r="D68" s="1439">
        <v>200000</v>
      </c>
      <c r="E68" s="1439">
        <v>0</v>
      </c>
    </row>
    <row r="69" spans="1:5" s="1433" customFormat="1" ht="16.5" customHeight="1" x14ac:dyDescent="0.2">
      <c r="A69" s="1437">
        <v>2306</v>
      </c>
      <c r="B69" s="1438" t="s">
        <v>1053</v>
      </c>
      <c r="C69" s="1439">
        <v>0</v>
      </c>
      <c r="D69" s="1439">
        <v>200000</v>
      </c>
      <c r="E69" s="1439">
        <v>0</v>
      </c>
    </row>
    <row r="70" spans="1:5" s="1433" customFormat="1" ht="16.5" customHeight="1" x14ac:dyDescent="0.2">
      <c r="A70" s="1437">
        <v>2306</v>
      </c>
      <c r="B70" s="1438" t="s">
        <v>1054</v>
      </c>
      <c r="C70" s="1439">
        <v>0</v>
      </c>
      <c r="D70" s="1439">
        <v>200000</v>
      </c>
      <c r="E70" s="1439">
        <v>0</v>
      </c>
    </row>
    <row r="71" spans="1:5" s="1433" customFormat="1" ht="16.5" customHeight="1" x14ac:dyDescent="0.2">
      <c r="A71" s="1437">
        <v>2306</v>
      </c>
      <c r="B71" s="1438" t="s">
        <v>1055</v>
      </c>
      <c r="C71" s="1439">
        <v>0</v>
      </c>
      <c r="D71" s="1439">
        <v>200000</v>
      </c>
      <c r="E71" s="1439">
        <v>0</v>
      </c>
    </row>
    <row r="72" spans="1:5" s="1433" customFormat="1" ht="16.5" customHeight="1" x14ac:dyDescent="0.2">
      <c r="A72" s="1437">
        <v>2306</v>
      </c>
      <c r="B72" s="1438" t="s">
        <v>1056</v>
      </c>
      <c r="C72" s="1439">
        <v>0</v>
      </c>
      <c r="D72" s="1439">
        <v>200000</v>
      </c>
      <c r="E72" s="1439">
        <v>0</v>
      </c>
    </row>
    <row r="73" spans="1:5" s="1433" customFormat="1" ht="16.5" customHeight="1" x14ac:dyDescent="0.2">
      <c r="A73" s="1437">
        <v>2306</v>
      </c>
      <c r="B73" s="1438" t="s">
        <v>1057</v>
      </c>
      <c r="C73" s="1439">
        <v>0</v>
      </c>
      <c r="D73" s="1439">
        <v>1320000</v>
      </c>
      <c r="E73" s="1439">
        <v>1319989</v>
      </c>
    </row>
    <row r="74" spans="1:5" s="1433" customFormat="1" ht="16.5" customHeight="1" x14ac:dyDescent="0.2">
      <c r="A74" s="1437">
        <v>2314</v>
      </c>
      <c r="B74" s="1438" t="s">
        <v>1058</v>
      </c>
      <c r="C74" s="1439">
        <v>2000000</v>
      </c>
      <c r="D74" s="1439">
        <v>2000000</v>
      </c>
      <c r="E74" s="1439">
        <v>61831</v>
      </c>
    </row>
    <row r="75" spans="1:5" s="1433" customFormat="1" ht="16.5" customHeight="1" x14ac:dyDescent="0.2">
      <c r="A75" s="1437">
        <v>2302</v>
      </c>
      <c r="B75" s="1438" t="s">
        <v>762</v>
      </c>
      <c r="C75" s="1439">
        <v>281250</v>
      </c>
      <c r="D75" s="1439">
        <v>581250</v>
      </c>
      <c r="E75" s="1439">
        <v>266200</v>
      </c>
    </row>
    <row r="77" spans="1:5" ht="15" customHeight="1" x14ac:dyDescent="0.2">
      <c r="A77" s="1402"/>
      <c r="B77" s="1403"/>
      <c r="E77" s="1405" t="s">
        <v>726</v>
      </c>
    </row>
    <row r="78" spans="1:5" ht="31.5" customHeight="1" x14ac:dyDescent="0.2">
      <c r="A78" s="1677" t="s">
        <v>685</v>
      </c>
      <c r="B78" s="1677"/>
      <c r="C78" s="1677"/>
      <c r="D78" s="1677"/>
      <c r="E78" s="1677"/>
    </row>
    <row r="79" spans="1:5" ht="16.5" customHeight="1" x14ac:dyDescent="0.2">
      <c r="A79" s="1417"/>
      <c r="B79" s="1406"/>
      <c r="C79" s="1418"/>
    </row>
    <row r="80" spans="1:5" ht="16.5" customHeight="1" x14ac:dyDescent="0.2">
      <c r="A80" s="1678" t="s">
        <v>84</v>
      </c>
      <c r="B80" s="1678"/>
      <c r="C80" s="1678"/>
      <c r="D80" s="1678"/>
      <c r="E80" s="1678"/>
    </row>
    <row r="81" spans="1:5" ht="16.5" customHeight="1" x14ac:dyDescent="0.2">
      <c r="A81" s="899"/>
      <c r="B81" s="1406"/>
      <c r="C81" s="1419"/>
      <c r="E81" s="1407" t="s">
        <v>999</v>
      </c>
    </row>
    <row r="82" spans="1:5" ht="16.5" customHeight="1" x14ac:dyDescent="0.2">
      <c r="A82" s="1420" t="s">
        <v>27</v>
      </c>
      <c r="B82" s="1421" t="s">
        <v>0</v>
      </c>
      <c r="C82" s="1413" t="s">
        <v>1000</v>
      </c>
      <c r="D82" s="1413" t="s">
        <v>953</v>
      </c>
      <c r="E82" s="1413" t="s">
        <v>1001</v>
      </c>
    </row>
    <row r="83" spans="1:5" s="1433" customFormat="1" ht="18" customHeight="1" x14ac:dyDescent="0.2">
      <c r="A83" s="1434" t="s">
        <v>75</v>
      </c>
      <c r="B83" s="1435" t="s">
        <v>1042</v>
      </c>
      <c r="C83" s="1442"/>
      <c r="D83" s="1442"/>
      <c r="E83" s="1423" t="s">
        <v>763</v>
      </c>
    </row>
    <row r="84" spans="1:5" s="1433" customFormat="1" ht="16.5" customHeight="1" x14ac:dyDescent="0.2">
      <c r="A84" s="1437">
        <v>2302</v>
      </c>
      <c r="B84" s="1438" t="s">
        <v>1059</v>
      </c>
      <c r="C84" s="1439">
        <v>472500</v>
      </c>
      <c r="D84" s="1439">
        <v>472500</v>
      </c>
      <c r="E84" s="1439">
        <v>0</v>
      </c>
    </row>
    <row r="85" spans="1:5" s="1433" customFormat="1" ht="16.5" customHeight="1" x14ac:dyDescent="0.2">
      <c r="A85" s="1437">
        <v>2314</v>
      </c>
      <c r="B85" s="1438" t="s">
        <v>1060</v>
      </c>
      <c r="C85" s="1439">
        <v>4000000</v>
      </c>
      <c r="D85" s="1439">
        <v>4000000</v>
      </c>
      <c r="E85" s="1439">
        <v>0</v>
      </c>
    </row>
    <row r="86" spans="1:5" s="1433" customFormat="1" ht="16.5" customHeight="1" x14ac:dyDescent="0.2">
      <c r="A86" s="1437">
        <v>2314</v>
      </c>
      <c r="B86" s="1438" t="s">
        <v>1061</v>
      </c>
      <c r="C86" s="1439">
        <v>0</v>
      </c>
      <c r="D86" s="1439">
        <v>2000000</v>
      </c>
      <c r="E86" s="1439">
        <v>0</v>
      </c>
    </row>
    <row r="87" spans="1:5" s="1433" customFormat="1" ht="16.5" customHeight="1" x14ac:dyDescent="0.2">
      <c r="A87" s="1437">
        <v>2314</v>
      </c>
      <c r="B87" s="1438" t="s">
        <v>1062</v>
      </c>
      <c r="C87" s="1439">
        <v>0</v>
      </c>
      <c r="D87" s="1439">
        <v>100000</v>
      </c>
      <c r="E87" s="1439">
        <v>61831</v>
      </c>
    </row>
    <row r="88" spans="1:5" s="1433" customFormat="1" ht="25.5" customHeight="1" x14ac:dyDescent="0.2">
      <c r="A88" s="1437">
        <v>2314</v>
      </c>
      <c r="B88" s="1438" t="s">
        <v>1063</v>
      </c>
      <c r="C88" s="1439">
        <v>10000000</v>
      </c>
      <c r="D88" s="1439">
        <v>8000000</v>
      </c>
      <c r="E88" s="1439">
        <v>0</v>
      </c>
    </row>
    <row r="89" spans="1:5" s="1433" customFormat="1" ht="16.5" customHeight="1" x14ac:dyDescent="0.2">
      <c r="A89" s="1437">
        <v>2314</v>
      </c>
      <c r="B89" s="1438" t="s">
        <v>1064</v>
      </c>
      <c r="C89" s="1439">
        <v>4000000</v>
      </c>
      <c r="D89" s="1439">
        <v>4000000</v>
      </c>
      <c r="E89" s="1439">
        <v>0</v>
      </c>
    </row>
    <row r="90" spans="1:5" s="1433" customFormat="1" ht="25.5" customHeight="1" x14ac:dyDescent="0.2">
      <c r="A90" s="1437">
        <v>2314</v>
      </c>
      <c r="B90" s="1438" t="s">
        <v>1065</v>
      </c>
      <c r="C90" s="1439">
        <v>450000</v>
      </c>
      <c r="D90" s="1439">
        <v>1450000</v>
      </c>
      <c r="E90" s="1439">
        <v>776014.23</v>
      </c>
    </row>
    <row r="91" spans="1:5" s="1433" customFormat="1" ht="16.5" customHeight="1" x14ac:dyDescent="0.2">
      <c r="A91" s="1437">
        <v>2302</v>
      </c>
      <c r="B91" s="1438" t="s">
        <v>1066</v>
      </c>
      <c r="C91" s="1439">
        <v>0</v>
      </c>
      <c r="D91" s="1439">
        <v>1000000</v>
      </c>
      <c r="E91" s="1439">
        <v>447700</v>
      </c>
    </row>
    <row r="92" spans="1:5" s="1433" customFormat="1" ht="25.5" customHeight="1" x14ac:dyDescent="0.2">
      <c r="A92" s="1437">
        <v>2314</v>
      </c>
      <c r="B92" s="1438" t="s">
        <v>1067</v>
      </c>
      <c r="C92" s="1439">
        <v>0</v>
      </c>
      <c r="D92" s="1439">
        <v>2387200</v>
      </c>
      <c r="E92" s="1439">
        <v>1473538</v>
      </c>
    </row>
    <row r="93" spans="1:5" s="1433" customFormat="1" ht="16.5" customHeight="1" x14ac:dyDescent="0.2">
      <c r="A93" s="1437">
        <v>2314</v>
      </c>
      <c r="B93" s="1438" t="s">
        <v>1068</v>
      </c>
      <c r="C93" s="1439">
        <v>1000000</v>
      </c>
      <c r="D93" s="1439">
        <v>3435600</v>
      </c>
      <c r="E93" s="1439">
        <v>0</v>
      </c>
    </row>
    <row r="94" spans="1:5" s="1433" customFormat="1" ht="18.75" customHeight="1" x14ac:dyDescent="0.2">
      <c r="A94" s="1430" t="s">
        <v>1069</v>
      </c>
      <c r="B94" s="1432"/>
      <c r="C94" s="1443">
        <f>C95+C129</f>
        <v>30896000</v>
      </c>
      <c r="D94" s="1443">
        <f>D95+D129</f>
        <v>83016946</v>
      </c>
      <c r="E94" s="1443">
        <f>E95+E129</f>
        <v>47327347.300000004</v>
      </c>
    </row>
    <row r="95" spans="1:5" s="1433" customFormat="1" ht="21" customHeight="1" x14ac:dyDescent="0.2">
      <c r="A95" s="1434" t="s">
        <v>75</v>
      </c>
      <c r="B95" s="1435" t="s">
        <v>1070</v>
      </c>
      <c r="C95" s="1436">
        <f>SUM(C96:C127)</f>
        <v>30691000</v>
      </c>
      <c r="D95" s="1436">
        <f>SUM(D96:D127)</f>
        <v>81311946</v>
      </c>
      <c r="E95" s="1436">
        <f>SUM(E96:E127)</f>
        <v>47092147.300000004</v>
      </c>
    </row>
    <row r="96" spans="1:5" s="1433" customFormat="1" ht="25.5" customHeight="1" x14ac:dyDescent="0.2">
      <c r="A96" s="1437">
        <v>2314</v>
      </c>
      <c r="B96" s="1438" t="s">
        <v>1071</v>
      </c>
      <c r="C96" s="1439">
        <v>0</v>
      </c>
      <c r="D96" s="1439">
        <v>41382</v>
      </c>
      <c r="E96" s="1439">
        <v>41382</v>
      </c>
    </row>
    <row r="97" spans="1:5" s="1433" customFormat="1" ht="25.5" customHeight="1" x14ac:dyDescent="0.2">
      <c r="A97" s="1437">
        <v>2314</v>
      </c>
      <c r="B97" s="1438" t="s">
        <v>1072</v>
      </c>
      <c r="C97" s="1439">
        <v>100000</v>
      </c>
      <c r="D97" s="1439">
        <v>100000</v>
      </c>
      <c r="E97" s="1439">
        <v>0</v>
      </c>
    </row>
    <row r="98" spans="1:5" s="1433" customFormat="1" ht="25.5" customHeight="1" x14ac:dyDescent="0.2">
      <c r="A98" s="1437">
        <v>2314</v>
      </c>
      <c r="B98" s="1438" t="s">
        <v>1073</v>
      </c>
      <c r="C98" s="1439">
        <v>100000</v>
      </c>
      <c r="D98" s="1439">
        <v>100000</v>
      </c>
      <c r="E98" s="1439">
        <v>0</v>
      </c>
    </row>
    <row r="99" spans="1:5" s="1433" customFormat="1" ht="36.75" customHeight="1" x14ac:dyDescent="0.2">
      <c r="A99" s="1437">
        <v>2314</v>
      </c>
      <c r="B99" s="1438" t="s">
        <v>1074</v>
      </c>
      <c r="C99" s="1439">
        <v>4800000</v>
      </c>
      <c r="D99" s="1439">
        <v>24000000</v>
      </c>
      <c r="E99" s="1439">
        <v>23555432.300000001</v>
      </c>
    </row>
    <row r="100" spans="1:5" s="1433" customFormat="1" ht="16.5" customHeight="1" x14ac:dyDescent="0.2">
      <c r="A100" s="1437">
        <v>2314</v>
      </c>
      <c r="B100" s="1438" t="s">
        <v>1075</v>
      </c>
      <c r="C100" s="1439">
        <v>100000</v>
      </c>
      <c r="D100" s="1439">
        <v>100000</v>
      </c>
      <c r="E100" s="1439">
        <v>84010.3</v>
      </c>
    </row>
    <row r="101" spans="1:5" s="1433" customFormat="1" ht="25.5" customHeight="1" x14ac:dyDescent="0.2">
      <c r="A101" s="1437">
        <v>2314</v>
      </c>
      <c r="B101" s="1438" t="s">
        <v>1076</v>
      </c>
      <c r="C101" s="1439">
        <v>6325000</v>
      </c>
      <c r="D101" s="1439">
        <v>18075000</v>
      </c>
      <c r="E101" s="1439">
        <v>6987810.29</v>
      </c>
    </row>
    <row r="102" spans="1:5" s="1433" customFormat="1" ht="25.5" customHeight="1" x14ac:dyDescent="0.2">
      <c r="A102" s="1437">
        <v>2302</v>
      </c>
      <c r="B102" s="1438" t="s">
        <v>1077</v>
      </c>
      <c r="C102" s="1439">
        <v>24000</v>
      </c>
      <c r="D102" s="1439">
        <v>106000</v>
      </c>
      <c r="E102" s="1439">
        <v>102399.88</v>
      </c>
    </row>
    <row r="103" spans="1:5" s="1433" customFormat="1" ht="25.5" customHeight="1" x14ac:dyDescent="0.2">
      <c r="A103" s="1437">
        <v>2302</v>
      </c>
      <c r="B103" s="1438" t="s">
        <v>1078</v>
      </c>
      <c r="C103" s="1439">
        <v>12000</v>
      </c>
      <c r="D103" s="1439">
        <v>30000</v>
      </c>
      <c r="E103" s="1439">
        <v>22677.82</v>
      </c>
    </row>
    <row r="104" spans="1:5" s="1433" customFormat="1" ht="27" customHeight="1" x14ac:dyDescent="0.2">
      <c r="A104" s="1437">
        <v>2314</v>
      </c>
      <c r="B104" s="1438" t="s">
        <v>1079</v>
      </c>
      <c r="C104" s="1439">
        <v>0</v>
      </c>
      <c r="D104" s="1439">
        <v>49358</v>
      </c>
      <c r="E104" s="1439">
        <v>46909.88</v>
      </c>
    </row>
    <row r="105" spans="1:5" s="1433" customFormat="1" ht="27" customHeight="1" x14ac:dyDescent="0.2">
      <c r="A105" s="1437">
        <v>2314</v>
      </c>
      <c r="B105" s="1438" t="s">
        <v>1080</v>
      </c>
      <c r="C105" s="1439">
        <v>0</v>
      </c>
      <c r="D105" s="1439">
        <v>100000</v>
      </c>
      <c r="E105" s="1439">
        <v>0</v>
      </c>
    </row>
    <row r="106" spans="1:5" s="1433" customFormat="1" ht="16.5" customHeight="1" x14ac:dyDescent="0.2">
      <c r="A106" s="1437">
        <v>2314</v>
      </c>
      <c r="B106" s="1438" t="s">
        <v>1081</v>
      </c>
      <c r="C106" s="1439">
        <v>0</v>
      </c>
      <c r="D106" s="1439">
        <v>170000</v>
      </c>
      <c r="E106" s="1439">
        <v>70180</v>
      </c>
    </row>
    <row r="107" spans="1:5" s="1433" customFormat="1" ht="25.5" customHeight="1" x14ac:dyDescent="0.2">
      <c r="A107" s="1437">
        <v>2314</v>
      </c>
      <c r="B107" s="1438" t="s">
        <v>1082</v>
      </c>
      <c r="C107" s="1439">
        <v>1800000</v>
      </c>
      <c r="D107" s="1439">
        <v>15524200</v>
      </c>
      <c r="E107" s="1439">
        <v>12768412.75</v>
      </c>
    </row>
    <row r="108" spans="1:5" s="1433" customFormat="1" ht="16.5" customHeight="1" x14ac:dyDescent="0.2">
      <c r="A108" s="1437">
        <v>2314</v>
      </c>
      <c r="B108" s="1438" t="s">
        <v>1083</v>
      </c>
      <c r="C108" s="1439">
        <v>6500000</v>
      </c>
      <c r="D108" s="1439">
        <v>6500000</v>
      </c>
      <c r="E108" s="1439">
        <v>27551.7</v>
      </c>
    </row>
    <row r="109" spans="1:5" s="1433" customFormat="1" ht="16.5" customHeight="1" x14ac:dyDescent="0.2">
      <c r="A109" s="1437">
        <v>2302</v>
      </c>
      <c r="B109" s="1438" t="s">
        <v>1084</v>
      </c>
      <c r="C109" s="1439">
        <v>15000</v>
      </c>
      <c r="D109" s="1439">
        <v>100000</v>
      </c>
      <c r="E109" s="1439">
        <v>96524.06</v>
      </c>
    </row>
    <row r="110" spans="1:5" s="1433" customFormat="1" ht="16.5" customHeight="1" x14ac:dyDescent="0.2">
      <c r="A110" s="1437">
        <v>2302</v>
      </c>
      <c r="B110" s="1438" t="s">
        <v>1085</v>
      </c>
      <c r="C110" s="1439">
        <v>0</v>
      </c>
      <c r="D110" s="1439">
        <v>95000</v>
      </c>
      <c r="E110" s="1439">
        <v>92082.36</v>
      </c>
    </row>
    <row r="111" spans="1:5" s="1433" customFormat="1" ht="16.5" customHeight="1" x14ac:dyDescent="0.2">
      <c r="A111" s="1437">
        <v>2302</v>
      </c>
      <c r="B111" s="1438" t="s">
        <v>1086</v>
      </c>
      <c r="C111" s="1439">
        <v>15000</v>
      </c>
      <c r="D111" s="1439">
        <v>3159780</v>
      </c>
      <c r="E111" s="1439">
        <v>3095859.96</v>
      </c>
    </row>
    <row r="112" spans="1:5" s="1433" customFormat="1" ht="27" customHeight="1" x14ac:dyDescent="0.2">
      <c r="A112" s="1437">
        <v>2314</v>
      </c>
      <c r="B112" s="1438" t="s">
        <v>1087</v>
      </c>
      <c r="C112" s="1439">
        <v>0</v>
      </c>
      <c r="D112" s="1439">
        <v>24200</v>
      </c>
      <c r="E112" s="1439">
        <v>24200</v>
      </c>
    </row>
    <row r="114" spans="1:6" ht="16.5" customHeight="1" x14ac:dyDescent="0.25">
      <c r="A114" s="1402"/>
      <c r="B114" s="1403"/>
      <c r="E114" s="1405" t="s">
        <v>727</v>
      </c>
      <c r="F114" s="1414"/>
    </row>
    <row r="115" spans="1:6" ht="30.75" customHeight="1" x14ac:dyDescent="0.2">
      <c r="A115" s="1677" t="s">
        <v>685</v>
      </c>
      <c r="B115" s="1677"/>
      <c r="C115" s="1677"/>
      <c r="D115" s="1677"/>
      <c r="E115" s="1677"/>
    </row>
    <row r="116" spans="1:6" s="1414" customFormat="1" ht="17.25" customHeight="1" x14ac:dyDescent="0.25">
      <c r="A116" s="1417"/>
      <c r="B116" s="1406"/>
      <c r="C116" s="1418"/>
      <c r="D116" s="1410"/>
      <c r="E116" s="1410"/>
    </row>
    <row r="117" spans="1:6" ht="16.5" customHeight="1" x14ac:dyDescent="0.2">
      <c r="A117" s="1678" t="s">
        <v>84</v>
      </c>
      <c r="B117" s="1678"/>
      <c r="C117" s="1678"/>
      <c r="D117" s="1678"/>
      <c r="E117" s="1678"/>
    </row>
    <row r="118" spans="1:6" ht="17.25" customHeight="1" x14ac:dyDescent="0.2">
      <c r="A118" s="899"/>
      <c r="B118" s="1406"/>
      <c r="C118" s="1419"/>
      <c r="E118" s="1407" t="s">
        <v>999</v>
      </c>
    </row>
    <row r="119" spans="1:6" ht="16.5" customHeight="1" x14ac:dyDescent="0.25">
      <c r="A119" s="1420" t="s">
        <v>27</v>
      </c>
      <c r="B119" s="1421" t="s">
        <v>0</v>
      </c>
      <c r="C119" s="1413" t="s">
        <v>1000</v>
      </c>
      <c r="D119" s="1413" t="s">
        <v>953</v>
      </c>
      <c r="E119" s="1413" t="s">
        <v>1001</v>
      </c>
      <c r="F119" s="1414"/>
    </row>
    <row r="120" spans="1:6" s="1433" customFormat="1" ht="21" customHeight="1" x14ac:dyDescent="0.2">
      <c r="A120" s="1434" t="s">
        <v>75</v>
      </c>
      <c r="B120" s="1435" t="s">
        <v>2042</v>
      </c>
      <c r="C120" s="1442"/>
      <c r="D120" s="1442"/>
      <c r="E120" s="1423" t="s">
        <v>763</v>
      </c>
    </row>
    <row r="121" spans="1:6" s="1433" customFormat="1" ht="25.5" customHeight="1" x14ac:dyDescent="0.2">
      <c r="A121" s="1437">
        <v>2314</v>
      </c>
      <c r="B121" s="1438" t="s">
        <v>1088</v>
      </c>
      <c r="C121" s="1439">
        <v>100000</v>
      </c>
      <c r="D121" s="1439">
        <v>100000</v>
      </c>
      <c r="E121" s="1439">
        <v>19360</v>
      </c>
    </row>
    <row r="122" spans="1:6" s="1433" customFormat="1" ht="25.5" customHeight="1" x14ac:dyDescent="0.2">
      <c r="A122" s="1437">
        <v>2314</v>
      </c>
      <c r="B122" s="1438" t="s">
        <v>1089</v>
      </c>
      <c r="C122" s="1439">
        <v>100000</v>
      </c>
      <c r="D122" s="1439">
        <v>100000</v>
      </c>
      <c r="E122" s="1439">
        <v>0</v>
      </c>
    </row>
    <row r="123" spans="1:6" s="1433" customFormat="1" ht="25.5" customHeight="1" x14ac:dyDescent="0.2">
      <c r="A123" s="1437">
        <v>2314</v>
      </c>
      <c r="B123" s="1438" t="s">
        <v>1090</v>
      </c>
      <c r="C123" s="1439">
        <v>100000</v>
      </c>
      <c r="D123" s="1439">
        <v>100000</v>
      </c>
      <c r="E123" s="1439">
        <v>0</v>
      </c>
    </row>
    <row r="124" spans="1:6" s="1433" customFormat="1" ht="16.5" customHeight="1" x14ac:dyDescent="0.2">
      <c r="A124" s="1437">
        <v>2314</v>
      </c>
      <c r="B124" s="1438" t="s">
        <v>1091</v>
      </c>
      <c r="C124" s="1439">
        <v>10000000</v>
      </c>
      <c r="D124" s="1439">
        <v>10000000</v>
      </c>
      <c r="E124" s="1439">
        <v>0</v>
      </c>
    </row>
    <row r="125" spans="1:6" s="1433" customFormat="1" ht="25.5" customHeight="1" x14ac:dyDescent="0.2">
      <c r="A125" s="1437">
        <v>2314</v>
      </c>
      <c r="B125" s="1438" t="s">
        <v>1092</v>
      </c>
      <c r="C125" s="1439">
        <v>600000</v>
      </c>
      <c r="D125" s="1439">
        <v>2600000</v>
      </c>
      <c r="E125" s="1439">
        <v>20328</v>
      </c>
    </row>
    <row r="126" spans="1:6" s="1433" customFormat="1" ht="25.5" customHeight="1" x14ac:dyDescent="0.2">
      <c r="A126" s="1437">
        <v>2314</v>
      </c>
      <c r="B126" s="1438" t="s">
        <v>1093</v>
      </c>
      <c r="C126" s="1439">
        <v>0</v>
      </c>
      <c r="D126" s="1439">
        <v>100000</v>
      </c>
      <c r="E126" s="1439">
        <v>0</v>
      </c>
    </row>
    <row r="127" spans="1:6" s="1433" customFormat="1" ht="25.5" customHeight="1" x14ac:dyDescent="0.2">
      <c r="A127" s="1437">
        <v>2314</v>
      </c>
      <c r="B127" s="1438" t="s">
        <v>1094</v>
      </c>
      <c r="C127" s="1439">
        <v>0</v>
      </c>
      <c r="D127" s="1439">
        <v>37026</v>
      </c>
      <c r="E127" s="1439">
        <v>37026</v>
      </c>
    </row>
    <row r="128" spans="1:6" s="1433" customFormat="1" ht="16.5" customHeight="1" x14ac:dyDescent="0.2">
      <c r="A128" s="1430" t="s">
        <v>2043</v>
      </c>
      <c r="B128" s="1432"/>
      <c r="C128" s="1443"/>
      <c r="D128" s="1443"/>
      <c r="E128" s="1424" t="s">
        <v>763</v>
      </c>
    </row>
    <row r="129" spans="1:5" s="1433" customFormat="1" ht="16.5" customHeight="1" x14ac:dyDescent="0.2">
      <c r="A129" s="1434" t="s">
        <v>75</v>
      </c>
      <c r="B129" s="1435" t="s">
        <v>2044</v>
      </c>
      <c r="C129" s="1436">
        <f>SUM(C130:C132)</f>
        <v>205000</v>
      </c>
      <c r="D129" s="1436">
        <f>SUM(D130:D132)</f>
        <v>1705000</v>
      </c>
      <c r="E129" s="1436">
        <f>SUM(E130:E132)</f>
        <v>235200</v>
      </c>
    </row>
    <row r="130" spans="1:5" s="1433" customFormat="1" ht="16.5" customHeight="1" x14ac:dyDescent="0.2">
      <c r="A130" s="1437">
        <v>2314</v>
      </c>
      <c r="B130" s="1438" t="s">
        <v>1095</v>
      </c>
      <c r="C130" s="1439">
        <v>0</v>
      </c>
      <c r="D130" s="1439">
        <v>1000000</v>
      </c>
      <c r="E130" s="1439">
        <v>205700</v>
      </c>
    </row>
    <row r="131" spans="1:5" s="1433" customFormat="1" ht="16.5" customHeight="1" x14ac:dyDescent="0.2">
      <c r="A131" s="1437">
        <v>2302</v>
      </c>
      <c r="B131" s="1438" t="s">
        <v>1096</v>
      </c>
      <c r="C131" s="1439">
        <v>205000</v>
      </c>
      <c r="D131" s="1439">
        <v>205000</v>
      </c>
      <c r="E131" s="1439">
        <v>0</v>
      </c>
    </row>
    <row r="132" spans="1:5" s="1433" customFormat="1" ht="16.5" customHeight="1" x14ac:dyDescent="0.2">
      <c r="A132" s="1437">
        <v>2314</v>
      </c>
      <c r="B132" s="1438" t="s">
        <v>1097</v>
      </c>
      <c r="C132" s="1439">
        <v>0</v>
      </c>
      <c r="D132" s="1439">
        <v>500000</v>
      </c>
      <c r="E132" s="1439">
        <v>29500</v>
      </c>
    </row>
    <row r="133" spans="1:5" s="1433" customFormat="1" ht="15.75" customHeight="1" x14ac:dyDescent="0.2">
      <c r="A133" s="1432" t="s">
        <v>1098</v>
      </c>
      <c r="B133" s="1432"/>
      <c r="C133" s="1423">
        <f>SUM(C135:C148)</f>
        <v>960000</v>
      </c>
      <c r="D133" s="1423">
        <f>SUM(D135:D148)</f>
        <v>19787016</v>
      </c>
      <c r="E133" s="1423">
        <f>SUM(E135:E148)</f>
        <v>1131519.3999999999</v>
      </c>
    </row>
    <row r="134" spans="1:5" s="1433" customFormat="1" ht="15.75" customHeight="1" x14ac:dyDescent="0.2">
      <c r="A134" s="1434" t="s">
        <v>75</v>
      </c>
      <c r="B134" s="1435" t="s">
        <v>1099</v>
      </c>
      <c r="C134" s="1436"/>
      <c r="D134" s="1436"/>
      <c r="E134" s="1436"/>
    </row>
    <row r="135" spans="1:5" s="1433" customFormat="1" ht="25.5" customHeight="1" x14ac:dyDescent="0.2">
      <c r="A135" s="1437">
        <v>2314</v>
      </c>
      <c r="B135" s="1438" t="s">
        <v>1100</v>
      </c>
      <c r="C135" s="1439">
        <v>0</v>
      </c>
      <c r="D135" s="1439">
        <v>379000</v>
      </c>
      <c r="E135" s="1439">
        <v>0</v>
      </c>
    </row>
    <row r="136" spans="1:5" s="1433" customFormat="1" ht="16.5" customHeight="1" x14ac:dyDescent="0.2">
      <c r="A136" s="1437">
        <v>2314</v>
      </c>
      <c r="B136" s="1438" t="s">
        <v>1101</v>
      </c>
      <c r="C136" s="1439">
        <v>0</v>
      </c>
      <c r="D136" s="1439">
        <v>100000</v>
      </c>
      <c r="E136" s="1439">
        <v>61831</v>
      </c>
    </row>
    <row r="137" spans="1:5" s="1433" customFormat="1" ht="16.5" customHeight="1" x14ac:dyDescent="0.2">
      <c r="A137" s="1437">
        <v>2314</v>
      </c>
      <c r="B137" s="1438" t="s">
        <v>1102</v>
      </c>
      <c r="C137" s="1439">
        <v>0</v>
      </c>
      <c r="D137" s="1439">
        <v>10000000</v>
      </c>
      <c r="E137" s="1439">
        <v>653230.6</v>
      </c>
    </row>
    <row r="138" spans="1:5" s="1433" customFormat="1" ht="16.5" customHeight="1" x14ac:dyDescent="0.2">
      <c r="A138" s="1437">
        <v>2314</v>
      </c>
      <c r="B138" s="1438" t="s">
        <v>1103</v>
      </c>
      <c r="C138" s="1439">
        <v>960000</v>
      </c>
      <c r="D138" s="1439">
        <v>2100000</v>
      </c>
      <c r="E138" s="1439">
        <v>0</v>
      </c>
    </row>
    <row r="139" spans="1:5" s="1433" customFormat="1" ht="16.5" customHeight="1" x14ac:dyDescent="0.2">
      <c r="A139" s="1437">
        <v>2314</v>
      </c>
      <c r="B139" s="1438" t="s">
        <v>1104</v>
      </c>
      <c r="C139" s="1439">
        <v>0</v>
      </c>
      <c r="D139" s="1439">
        <v>500000</v>
      </c>
      <c r="E139" s="1439">
        <v>0</v>
      </c>
    </row>
    <row r="140" spans="1:5" s="1433" customFormat="1" ht="16.5" customHeight="1" x14ac:dyDescent="0.2">
      <c r="A140" s="1437">
        <v>2314</v>
      </c>
      <c r="B140" s="1438" t="s">
        <v>1105</v>
      </c>
      <c r="C140" s="1439">
        <v>0</v>
      </c>
      <c r="D140" s="1439">
        <v>500000</v>
      </c>
      <c r="E140" s="1439">
        <v>0</v>
      </c>
    </row>
    <row r="141" spans="1:5" s="1433" customFormat="1" ht="16.5" customHeight="1" x14ac:dyDescent="0.2">
      <c r="A141" s="1437">
        <v>2314</v>
      </c>
      <c r="B141" s="1438" t="s">
        <v>1106</v>
      </c>
      <c r="C141" s="1439">
        <v>0</v>
      </c>
      <c r="D141" s="1439">
        <v>1000000</v>
      </c>
      <c r="E141" s="1439">
        <v>0</v>
      </c>
    </row>
    <row r="142" spans="1:5" s="1433" customFormat="1" ht="16.5" customHeight="1" x14ac:dyDescent="0.2">
      <c r="A142" s="1437">
        <v>2314</v>
      </c>
      <c r="B142" s="1438" t="s">
        <v>1107</v>
      </c>
      <c r="C142" s="1439">
        <v>0</v>
      </c>
      <c r="D142" s="1439">
        <v>1000000</v>
      </c>
      <c r="E142" s="1439">
        <v>0</v>
      </c>
    </row>
    <row r="143" spans="1:5" s="1433" customFormat="1" ht="16.5" customHeight="1" x14ac:dyDescent="0.2">
      <c r="A143" s="1437">
        <v>2314</v>
      </c>
      <c r="B143" s="1438" t="s">
        <v>1108</v>
      </c>
      <c r="C143" s="1439">
        <v>0</v>
      </c>
      <c r="D143" s="1439">
        <v>500000</v>
      </c>
      <c r="E143" s="1439">
        <v>0</v>
      </c>
    </row>
    <row r="144" spans="1:5" s="1433" customFormat="1" ht="16.5" customHeight="1" x14ac:dyDescent="0.2">
      <c r="A144" s="1437">
        <v>2314</v>
      </c>
      <c r="B144" s="1438" t="s">
        <v>1109</v>
      </c>
      <c r="C144" s="1439">
        <v>0</v>
      </c>
      <c r="D144" s="1439">
        <v>500000</v>
      </c>
      <c r="E144" s="1439">
        <v>0</v>
      </c>
    </row>
    <row r="145" spans="1:6" s="1433" customFormat="1" ht="16.5" customHeight="1" x14ac:dyDescent="0.2">
      <c r="A145" s="1437">
        <v>2314</v>
      </c>
      <c r="B145" s="1438" t="s">
        <v>1110</v>
      </c>
      <c r="C145" s="1439">
        <v>0</v>
      </c>
      <c r="D145" s="1439">
        <v>1000000</v>
      </c>
      <c r="E145" s="1439">
        <v>0</v>
      </c>
    </row>
    <row r="146" spans="1:6" s="1433" customFormat="1" ht="16.5" customHeight="1" x14ac:dyDescent="0.2">
      <c r="A146" s="1437">
        <v>2314</v>
      </c>
      <c r="B146" s="1438" t="s">
        <v>1111</v>
      </c>
      <c r="C146" s="1439">
        <v>0</v>
      </c>
      <c r="D146" s="1439">
        <v>500000</v>
      </c>
      <c r="E146" s="1439">
        <v>53240</v>
      </c>
    </row>
    <row r="147" spans="1:6" s="1433" customFormat="1" ht="16.5" customHeight="1" x14ac:dyDescent="0.2">
      <c r="A147" s="1437">
        <v>2314</v>
      </c>
      <c r="B147" s="1438" t="s">
        <v>1112</v>
      </c>
      <c r="C147" s="1439">
        <v>0</v>
      </c>
      <c r="D147" s="1439">
        <v>500000</v>
      </c>
      <c r="E147" s="1439">
        <v>0</v>
      </c>
    </row>
    <row r="148" spans="1:6" s="1433" customFormat="1" ht="16.5" customHeight="1" x14ac:dyDescent="0.2">
      <c r="A148" s="1437">
        <v>2307</v>
      </c>
      <c r="B148" s="1438" t="s">
        <v>1113</v>
      </c>
      <c r="C148" s="1439">
        <v>0</v>
      </c>
      <c r="D148" s="1439">
        <v>1208016</v>
      </c>
      <c r="E148" s="1439">
        <v>363217.8</v>
      </c>
    </row>
    <row r="149" spans="1:6" s="1433" customFormat="1" ht="20.25" customHeight="1" x14ac:dyDescent="0.2">
      <c r="A149" s="1453" t="s">
        <v>430</v>
      </c>
      <c r="B149" s="1454"/>
      <c r="C149" s="1455">
        <f>SUM(C151:C169)</f>
        <v>2495000</v>
      </c>
      <c r="D149" s="1455">
        <f>SUM(D151:D169)</f>
        <v>94506590.969999999</v>
      </c>
      <c r="E149" s="1455">
        <f>SUM(E151:E169)</f>
        <v>41759927.900000006</v>
      </c>
    </row>
    <row r="150" spans="1:6" s="1433" customFormat="1" ht="16.5" customHeight="1" x14ac:dyDescent="0.2">
      <c r="A150" s="1434" t="s">
        <v>75</v>
      </c>
      <c r="B150" s="1435" t="s">
        <v>1099</v>
      </c>
      <c r="C150" s="1436"/>
      <c r="D150" s="1436"/>
      <c r="E150" s="1436"/>
    </row>
    <row r="151" spans="1:6" s="1433" customFormat="1" ht="16.5" customHeight="1" x14ac:dyDescent="0.2">
      <c r="A151" s="1437">
        <v>2302</v>
      </c>
      <c r="B151" s="1438" t="s">
        <v>1114</v>
      </c>
      <c r="C151" s="1439">
        <v>1000000</v>
      </c>
      <c r="D151" s="1439">
        <v>14101298.35</v>
      </c>
      <c r="E151" s="1439">
        <v>8624225.3200000003</v>
      </c>
    </row>
    <row r="152" spans="1:6" s="1433" customFormat="1" ht="16.5" customHeight="1" x14ac:dyDescent="0.2">
      <c r="A152" s="1437">
        <v>2302</v>
      </c>
      <c r="B152" s="1438" t="s">
        <v>756</v>
      </c>
      <c r="C152" s="1439">
        <v>0</v>
      </c>
      <c r="D152" s="1439">
        <v>268391.96999999997</v>
      </c>
      <c r="E152" s="1439">
        <v>268262.27</v>
      </c>
    </row>
    <row r="153" spans="1:6" s="1433" customFormat="1" ht="16.5" customHeight="1" x14ac:dyDescent="0.2">
      <c r="A153" s="1437">
        <v>2302</v>
      </c>
      <c r="B153" s="1438" t="s">
        <v>757</v>
      </c>
      <c r="C153" s="1439">
        <v>0</v>
      </c>
      <c r="D153" s="1439">
        <v>142179.25</v>
      </c>
      <c r="E153" s="1439">
        <v>137269.71</v>
      </c>
    </row>
    <row r="154" spans="1:6" s="1433" customFormat="1" ht="16.5" customHeight="1" x14ac:dyDescent="0.2">
      <c r="A154" s="1437">
        <v>2302</v>
      </c>
      <c r="B154" s="1438" t="s">
        <v>758</v>
      </c>
      <c r="C154" s="1439">
        <v>0</v>
      </c>
      <c r="D154" s="1439">
        <v>201630.7</v>
      </c>
      <c r="E154" s="1439">
        <v>199392.19</v>
      </c>
    </row>
    <row r="156" spans="1:6" ht="16.5" customHeight="1" x14ac:dyDescent="0.25">
      <c r="A156" s="1402"/>
      <c r="B156" s="1403"/>
      <c r="E156" s="1405" t="s">
        <v>728</v>
      </c>
      <c r="F156" s="1414"/>
    </row>
    <row r="157" spans="1:6" ht="30.75" customHeight="1" x14ac:dyDescent="0.2">
      <c r="A157" s="1677" t="s">
        <v>685</v>
      </c>
      <c r="B157" s="1677"/>
      <c r="C157" s="1677"/>
      <c r="D157" s="1677"/>
      <c r="E157" s="1677"/>
    </row>
    <row r="158" spans="1:6" s="1414" customFormat="1" ht="17.25" customHeight="1" x14ac:dyDescent="0.25">
      <c r="A158" s="1417"/>
      <c r="B158" s="1406"/>
      <c r="C158" s="1418"/>
      <c r="D158" s="1410"/>
      <c r="E158" s="1410"/>
    </row>
    <row r="159" spans="1:6" ht="16.5" customHeight="1" x14ac:dyDescent="0.2">
      <c r="A159" s="1678" t="s">
        <v>84</v>
      </c>
      <c r="B159" s="1678"/>
      <c r="C159" s="1678"/>
      <c r="D159" s="1678"/>
      <c r="E159" s="1678"/>
    </row>
    <row r="160" spans="1:6" ht="17.25" customHeight="1" x14ac:dyDescent="0.2">
      <c r="A160" s="899"/>
      <c r="B160" s="1406"/>
      <c r="C160" s="1419"/>
      <c r="E160" s="1407" t="s">
        <v>999</v>
      </c>
    </row>
    <row r="161" spans="1:6" ht="16.5" customHeight="1" x14ac:dyDescent="0.25">
      <c r="A161" s="1420" t="s">
        <v>27</v>
      </c>
      <c r="B161" s="1421" t="s">
        <v>0</v>
      </c>
      <c r="C161" s="1413" t="s">
        <v>1000</v>
      </c>
      <c r="D161" s="1413" t="s">
        <v>953</v>
      </c>
      <c r="E161" s="1413" t="s">
        <v>1001</v>
      </c>
      <c r="F161" s="1414"/>
    </row>
    <row r="162" spans="1:6" ht="16.5" customHeight="1" x14ac:dyDescent="0.2">
      <c r="A162" s="1458"/>
      <c r="B162" s="1456" t="s">
        <v>430</v>
      </c>
      <c r="C162" s="1442"/>
      <c r="D162" s="1442"/>
      <c r="E162" s="1423" t="s">
        <v>763</v>
      </c>
    </row>
    <row r="163" spans="1:6" s="1433" customFormat="1" ht="16.5" customHeight="1" x14ac:dyDescent="0.2">
      <c r="A163" s="1437">
        <v>2302</v>
      </c>
      <c r="B163" s="1438" t="s">
        <v>759</v>
      </c>
      <c r="C163" s="1439">
        <v>0</v>
      </c>
      <c r="D163" s="1439">
        <v>169539</v>
      </c>
      <c r="E163" s="1439">
        <v>150739.59</v>
      </c>
    </row>
    <row r="164" spans="1:6" s="1433" customFormat="1" ht="16.5" customHeight="1" x14ac:dyDescent="0.2">
      <c r="A164" s="1437">
        <v>2302</v>
      </c>
      <c r="B164" s="1438" t="s">
        <v>1115</v>
      </c>
      <c r="C164" s="1439">
        <v>0</v>
      </c>
      <c r="D164" s="1439">
        <v>210318.07</v>
      </c>
      <c r="E164" s="1439">
        <v>198870.83</v>
      </c>
    </row>
    <row r="165" spans="1:6" s="1433" customFormat="1" ht="16.5" customHeight="1" x14ac:dyDescent="0.2">
      <c r="A165" s="1437">
        <v>2302</v>
      </c>
      <c r="B165" s="1438" t="s">
        <v>1116</v>
      </c>
      <c r="C165" s="1439">
        <v>0</v>
      </c>
      <c r="D165" s="1439">
        <v>128895.7</v>
      </c>
      <c r="E165" s="1439">
        <v>128872</v>
      </c>
    </row>
    <row r="166" spans="1:6" s="1433" customFormat="1" ht="25.5" customHeight="1" x14ac:dyDescent="0.2">
      <c r="A166" s="1437">
        <v>2304</v>
      </c>
      <c r="B166" s="1438" t="s">
        <v>1117</v>
      </c>
      <c r="C166" s="1439">
        <v>195000</v>
      </c>
      <c r="D166" s="1439">
        <v>5265000</v>
      </c>
      <c r="E166" s="1439">
        <v>2685005.99</v>
      </c>
    </row>
    <row r="167" spans="1:6" s="1433" customFormat="1" ht="25.5" customHeight="1" x14ac:dyDescent="0.2">
      <c r="A167" s="1437">
        <v>2304</v>
      </c>
      <c r="B167" s="1438" t="s">
        <v>1118</v>
      </c>
      <c r="C167" s="1439">
        <v>0</v>
      </c>
      <c r="D167" s="1439">
        <v>1180817.6299999999</v>
      </c>
      <c r="E167" s="1439">
        <v>1180817.6299999999</v>
      </c>
    </row>
    <row r="168" spans="1:6" s="1433" customFormat="1" ht="24" customHeight="1" x14ac:dyDescent="0.2">
      <c r="A168" s="1437">
        <v>2304</v>
      </c>
      <c r="B168" s="1438" t="s">
        <v>1119</v>
      </c>
      <c r="C168" s="1439">
        <v>1300000</v>
      </c>
      <c r="D168" s="1439">
        <v>53398144.850000001</v>
      </c>
      <c r="E168" s="1439">
        <v>8746115.9199999999</v>
      </c>
    </row>
    <row r="169" spans="1:6" s="1433" customFormat="1" ht="25.5" customHeight="1" x14ac:dyDescent="0.2">
      <c r="A169" s="1437">
        <v>2304</v>
      </c>
      <c r="B169" s="1444" t="s">
        <v>1120</v>
      </c>
      <c r="C169" s="1445">
        <v>0</v>
      </c>
      <c r="D169" s="1445">
        <v>19440375.450000003</v>
      </c>
      <c r="E169" s="1445">
        <v>19440356.450000003</v>
      </c>
    </row>
    <row r="170" spans="1:6" s="1433" customFormat="1" ht="23.25" customHeight="1" x14ac:dyDescent="0.2">
      <c r="A170" s="1430" t="s">
        <v>2048</v>
      </c>
      <c r="B170" s="1432"/>
      <c r="C170" s="1423">
        <f>SUM(C172)</f>
        <v>500000</v>
      </c>
      <c r="D170" s="1423">
        <f>SUM(D172)</f>
        <v>500000</v>
      </c>
      <c r="E170" s="1423">
        <f>SUM(E172)</f>
        <v>61831</v>
      </c>
    </row>
    <row r="171" spans="1:6" s="1433" customFormat="1" ht="18" customHeight="1" x14ac:dyDescent="0.2">
      <c r="A171" s="1434" t="s">
        <v>75</v>
      </c>
      <c r="B171" s="1435" t="s">
        <v>1099</v>
      </c>
      <c r="C171" s="1436"/>
      <c r="D171" s="1436"/>
      <c r="E171" s="1436"/>
    </row>
    <row r="172" spans="1:6" s="1433" customFormat="1" ht="16.5" customHeight="1" x14ac:dyDescent="0.2">
      <c r="A172" s="1437">
        <v>2302</v>
      </c>
      <c r="B172" s="1438" t="s">
        <v>1121</v>
      </c>
      <c r="C172" s="1439">
        <v>500000</v>
      </c>
      <c r="D172" s="1439">
        <v>500000</v>
      </c>
      <c r="E172" s="1439">
        <v>61831</v>
      </c>
    </row>
    <row r="173" spans="1:6" s="1433" customFormat="1" ht="23.25" customHeight="1" x14ac:dyDescent="0.2">
      <c r="A173" s="1430" t="s">
        <v>686</v>
      </c>
      <c r="B173" s="1432"/>
      <c r="C173" s="1423">
        <f>SUM(C175:C183)</f>
        <v>1700000</v>
      </c>
      <c r="D173" s="1423">
        <f>SUM(D175:D183)</f>
        <v>12418307.699999999</v>
      </c>
      <c r="E173" s="1423">
        <f>SUM(E175:E183)</f>
        <v>2407307.8800000004</v>
      </c>
    </row>
    <row r="174" spans="1:6" s="1433" customFormat="1" ht="18" customHeight="1" x14ac:dyDescent="0.2">
      <c r="A174" s="1434" t="s">
        <v>75</v>
      </c>
      <c r="B174" s="1435" t="s">
        <v>1099</v>
      </c>
      <c r="C174" s="1436"/>
      <c r="D174" s="1436"/>
      <c r="E174" s="1436"/>
    </row>
    <row r="175" spans="1:6" s="1433" customFormat="1" ht="16.5" customHeight="1" x14ac:dyDescent="0.2">
      <c r="A175" s="1437">
        <v>2302</v>
      </c>
      <c r="B175" s="1438" t="s">
        <v>624</v>
      </c>
      <c r="C175" s="1439">
        <v>600000</v>
      </c>
      <c r="D175" s="1439">
        <v>600000</v>
      </c>
      <c r="E175" s="1439">
        <v>389276.64</v>
      </c>
    </row>
    <row r="176" spans="1:6" s="1433" customFormat="1" ht="16.5" customHeight="1" x14ac:dyDescent="0.2">
      <c r="A176" s="1437">
        <v>2302</v>
      </c>
      <c r="B176" s="1438" t="s">
        <v>625</v>
      </c>
      <c r="C176" s="1439">
        <v>600000</v>
      </c>
      <c r="D176" s="1439">
        <v>600000</v>
      </c>
      <c r="E176" s="1439">
        <v>406858.17</v>
      </c>
    </row>
    <row r="177" spans="1:5" s="1433" customFormat="1" ht="44.25" customHeight="1" x14ac:dyDescent="0.2">
      <c r="A177" s="1437">
        <v>2302</v>
      </c>
      <c r="B177" s="1438" t="s">
        <v>1123</v>
      </c>
      <c r="C177" s="1439">
        <v>50000</v>
      </c>
      <c r="D177" s="1439">
        <v>600000</v>
      </c>
      <c r="E177" s="1439">
        <v>75801.399999999994</v>
      </c>
    </row>
    <row r="178" spans="1:5" s="1433" customFormat="1" ht="16.5" customHeight="1" x14ac:dyDescent="0.2">
      <c r="A178" s="1437">
        <v>2302</v>
      </c>
      <c r="B178" s="1438" t="s">
        <v>1124</v>
      </c>
      <c r="C178" s="1439">
        <v>0</v>
      </c>
      <c r="D178" s="1439">
        <v>2000000</v>
      </c>
      <c r="E178" s="1439">
        <v>289346.95</v>
      </c>
    </row>
    <row r="179" spans="1:5" s="1433" customFormat="1" ht="25.5" customHeight="1" x14ac:dyDescent="0.2">
      <c r="A179" s="1437">
        <v>2304</v>
      </c>
      <c r="B179" s="1438" t="s">
        <v>1125</v>
      </c>
      <c r="C179" s="1439">
        <v>0</v>
      </c>
      <c r="D179" s="1439">
        <v>54177.79</v>
      </c>
      <c r="E179" s="1439">
        <v>54177.79</v>
      </c>
    </row>
    <row r="180" spans="1:5" s="1433" customFormat="1" ht="16.5" customHeight="1" x14ac:dyDescent="0.2">
      <c r="A180" s="1437">
        <v>2306</v>
      </c>
      <c r="B180" s="1438" t="s">
        <v>1126</v>
      </c>
      <c r="C180" s="1439">
        <v>0</v>
      </c>
      <c r="D180" s="1439">
        <v>6500000</v>
      </c>
      <c r="E180" s="1439">
        <v>425920</v>
      </c>
    </row>
    <row r="181" spans="1:5" s="1433" customFormat="1" ht="16.5" customHeight="1" x14ac:dyDescent="0.2">
      <c r="A181" s="1437">
        <v>2307</v>
      </c>
      <c r="B181" s="1438" t="s">
        <v>1127</v>
      </c>
      <c r="C181" s="1439">
        <v>450000</v>
      </c>
      <c r="D181" s="1439">
        <v>1988000</v>
      </c>
      <c r="E181" s="1439">
        <v>689797.02</v>
      </c>
    </row>
    <row r="182" spans="1:5" s="1433" customFormat="1" ht="16.5" customHeight="1" x14ac:dyDescent="0.2">
      <c r="A182" s="1437">
        <v>2304</v>
      </c>
      <c r="B182" s="1438" t="s">
        <v>1128</v>
      </c>
      <c r="C182" s="1439">
        <v>0</v>
      </c>
      <c r="D182" s="1439">
        <v>54264.47</v>
      </c>
      <c r="E182" s="1439">
        <v>54264.47</v>
      </c>
    </row>
    <row r="183" spans="1:5" s="1433" customFormat="1" ht="16.5" customHeight="1" x14ac:dyDescent="0.2">
      <c r="A183" s="1437">
        <v>2304</v>
      </c>
      <c r="B183" s="1438" t="s">
        <v>1129</v>
      </c>
      <c r="C183" s="1439">
        <v>0</v>
      </c>
      <c r="D183" s="1439">
        <v>21865.439999999999</v>
      </c>
      <c r="E183" s="1439">
        <v>21865.439999999999</v>
      </c>
    </row>
    <row r="184" spans="1:5" s="1433" customFormat="1" ht="18.75" customHeight="1" x14ac:dyDescent="0.2">
      <c r="A184" s="1430"/>
      <c r="B184" s="1432" t="s">
        <v>1130</v>
      </c>
      <c r="C184" s="1423">
        <f>SUM(C186:C188)</f>
        <v>15000000</v>
      </c>
      <c r="D184" s="1423">
        <f>SUM(D186:D188)</f>
        <v>174926645.69</v>
      </c>
      <c r="E184" s="1423">
        <f>SUM(E186:E188)</f>
        <v>28969167.100000001</v>
      </c>
    </row>
    <row r="185" spans="1:5" s="1433" customFormat="1" ht="16.5" customHeight="1" x14ac:dyDescent="0.2">
      <c r="A185" s="1434" t="s">
        <v>75</v>
      </c>
      <c r="B185" s="1435" t="s">
        <v>1099</v>
      </c>
      <c r="C185" s="1436"/>
      <c r="D185" s="1436"/>
      <c r="E185" s="1436"/>
    </row>
    <row r="186" spans="1:5" s="1433" customFormat="1" ht="16.5" customHeight="1" x14ac:dyDescent="0.2">
      <c r="A186" s="1437">
        <v>2303</v>
      </c>
      <c r="B186" s="1438" t="s">
        <v>146</v>
      </c>
      <c r="C186" s="1439">
        <v>0</v>
      </c>
      <c r="D186" s="1439">
        <v>6000000</v>
      </c>
      <c r="E186" s="1439">
        <v>2945996.1</v>
      </c>
    </row>
    <row r="187" spans="1:5" s="1433" customFormat="1" ht="16.5" customHeight="1" x14ac:dyDescent="0.2">
      <c r="A187" s="1437">
        <v>2303</v>
      </c>
      <c r="B187" s="1438" t="s">
        <v>429</v>
      </c>
      <c r="C187" s="1439">
        <v>15000000</v>
      </c>
      <c r="D187" s="1439">
        <v>107498330.84</v>
      </c>
      <c r="E187" s="1439">
        <v>0</v>
      </c>
    </row>
    <row r="188" spans="1:5" s="1433" customFormat="1" ht="16.5" customHeight="1" x14ac:dyDescent="0.2">
      <c r="A188" s="1437">
        <v>2303</v>
      </c>
      <c r="B188" s="1438" t="s">
        <v>1131</v>
      </c>
      <c r="C188" s="1439">
        <v>0</v>
      </c>
      <c r="D188" s="1439">
        <v>61428314.850000001</v>
      </c>
      <c r="E188" s="1439">
        <v>26023171</v>
      </c>
    </row>
    <row r="189" spans="1:5" s="1433" customFormat="1" ht="16.5" customHeight="1" x14ac:dyDescent="0.2">
      <c r="A189" s="1430"/>
      <c r="B189" s="1446" t="s">
        <v>1132</v>
      </c>
      <c r="C189" s="1423">
        <f>SUM(C191:C192)</f>
        <v>7500000</v>
      </c>
      <c r="D189" s="1423">
        <f>SUM(D191:D192)</f>
        <v>97279892</v>
      </c>
      <c r="E189" s="1423">
        <f>SUM(E191:E192)</f>
        <v>15549831</v>
      </c>
    </row>
    <row r="190" spans="1:5" s="1433" customFormat="1" ht="16.5" customHeight="1" x14ac:dyDescent="0.2">
      <c r="A190" s="1434" t="s">
        <v>75</v>
      </c>
      <c r="B190" s="1435" t="s">
        <v>1099</v>
      </c>
      <c r="C190" s="1436"/>
      <c r="D190" s="1436"/>
      <c r="E190" s="1436"/>
    </row>
    <row r="191" spans="1:5" s="1433" customFormat="1" ht="16.5" customHeight="1" x14ac:dyDescent="0.2">
      <c r="A191" s="1437">
        <v>2302</v>
      </c>
      <c r="B191" s="1438" t="s">
        <v>1133</v>
      </c>
      <c r="C191" s="1439">
        <v>7500000</v>
      </c>
      <c r="D191" s="1439">
        <v>97080000</v>
      </c>
      <c r="E191" s="1439">
        <v>15351391</v>
      </c>
    </row>
    <row r="192" spans="1:5" s="1433" customFormat="1" ht="25.5" customHeight="1" x14ac:dyDescent="0.2">
      <c r="A192" s="1437">
        <v>2302</v>
      </c>
      <c r="B192" s="1438" t="s">
        <v>1134</v>
      </c>
      <c r="C192" s="1439">
        <v>0</v>
      </c>
      <c r="D192" s="1439">
        <v>199892</v>
      </c>
      <c r="E192" s="1439">
        <v>198440</v>
      </c>
    </row>
    <row r="194" spans="1:6" ht="15.75" customHeight="1" x14ac:dyDescent="0.25">
      <c r="A194" s="1402"/>
      <c r="B194" s="1403"/>
      <c r="E194" s="1405" t="s">
        <v>1122</v>
      </c>
      <c r="F194" s="1414"/>
    </row>
    <row r="195" spans="1:6" ht="32.25" customHeight="1" x14ac:dyDescent="0.2">
      <c r="A195" s="1677" t="s">
        <v>685</v>
      </c>
      <c r="B195" s="1677"/>
      <c r="C195" s="1677"/>
      <c r="D195" s="1677"/>
      <c r="E195" s="1677"/>
    </row>
    <row r="196" spans="1:6" s="1414" customFormat="1" ht="17.25" customHeight="1" x14ac:dyDescent="0.25">
      <c r="A196" s="1417"/>
      <c r="B196" s="1406"/>
      <c r="C196" s="1418"/>
      <c r="D196" s="1410"/>
      <c r="E196" s="1410"/>
    </row>
    <row r="197" spans="1:6" ht="16.5" customHeight="1" x14ac:dyDescent="0.2">
      <c r="A197" s="1678" t="s">
        <v>84</v>
      </c>
      <c r="B197" s="1678"/>
      <c r="C197" s="1678"/>
      <c r="D197" s="1678"/>
      <c r="E197" s="1678"/>
    </row>
    <row r="198" spans="1:6" ht="17.25" customHeight="1" x14ac:dyDescent="0.2">
      <c r="A198" s="899"/>
      <c r="B198" s="1406"/>
      <c r="C198" s="1419"/>
      <c r="E198" s="1407" t="s">
        <v>999</v>
      </c>
    </row>
    <row r="199" spans="1:6" ht="16.5" customHeight="1" x14ac:dyDescent="0.25">
      <c r="A199" s="1420" t="s">
        <v>27</v>
      </c>
      <c r="B199" s="1421" t="s">
        <v>0</v>
      </c>
      <c r="C199" s="1413" t="s">
        <v>1000</v>
      </c>
      <c r="D199" s="1413" t="s">
        <v>953</v>
      </c>
      <c r="E199" s="1413" t="s">
        <v>1001</v>
      </c>
      <c r="F199" s="1414"/>
    </row>
    <row r="200" spans="1:6" s="1433" customFormat="1" ht="15" customHeight="1" x14ac:dyDescent="0.2">
      <c r="A200" s="1430"/>
      <c r="B200" s="1446" t="s">
        <v>1135</v>
      </c>
      <c r="C200" s="1423">
        <f>C202</f>
        <v>250000</v>
      </c>
      <c r="D200" s="1423">
        <f>D202</f>
        <v>250000</v>
      </c>
      <c r="E200" s="1423">
        <f>E202</f>
        <v>0</v>
      </c>
    </row>
    <row r="201" spans="1:6" s="1433" customFormat="1" ht="16.5" customHeight="1" x14ac:dyDescent="0.2">
      <c r="A201" s="1434" t="s">
        <v>75</v>
      </c>
      <c r="B201" s="1435" t="s">
        <v>1099</v>
      </c>
      <c r="C201" s="1436"/>
      <c r="D201" s="1436"/>
      <c r="E201" s="1436"/>
    </row>
    <row r="202" spans="1:6" s="1433" customFormat="1" ht="25.5" customHeight="1" x14ac:dyDescent="0.2">
      <c r="A202" s="1437">
        <v>2307</v>
      </c>
      <c r="B202" s="1438" t="s">
        <v>1136</v>
      </c>
      <c r="C202" s="1439">
        <v>250000</v>
      </c>
      <c r="D202" s="1439">
        <v>250000</v>
      </c>
      <c r="E202" s="1439">
        <v>0</v>
      </c>
    </row>
    <row r="203" spans="1:6" s="1433" customFormat="1" ht="18.75" customHeight="1" x14ac:dyDescent="0.2">
      <c r="A203" s="1430"/>
      <c r="B203" s="1446" t="s">
        <v>1137</v>
      </c>
      <c r="C203" s="1423">
        <f>C205</f>
        <v>0</v>
      </c>
      <c r="D203" s="1423">
        <f>D205</f>
        <v>2641520</v>
      </c>
      <c r="E203" s="1423">
        <f>E205</f>
        <v>1253247.78</v>
      </c>
      <c r="F203" s="1447"/>
    </row>
    <row r="204" spans="1:6" s="1447" customFormat="1" ht="17.25" customHeight="1" x14ac:dyDescent="0.2">
      <c r="A204" s="1434" t="s">
        <v>75</v>
      </c>
      <c r="B204" s="1435" t="s">
        <v>1099</v>
      </c>
      <c r="C204" s="1436"/>
      <c r="D204" s="1436"/>
      <c r="E204" s="1436"/>
      <c r="F204" s="1433"/>
    </row>
    <row r="205" spans="1:6" s="1433" customFormat="1" ht="16.5" customHeight="1" x14ac:dyDescent="0.2">
      <c r="A205" s="1437">
        <v>2302</v>
      </c>
      <c r="B205" s="1438" t="s">
        <v>1138</v>
      </c>
      <c r="C205" s="1439">
        <v>0</v>
      </c>
      <c r="D205" s="1439">
        <v>2641520</v>
      </c>
      <c r="E205" s="1439">
        <v>1253247.78</v>
      </c>
    </row>
    <row r="206" spans="1:6" s="1433" customFormat="1" ht="15" customHeight="1" x14ac:dyDescent="0.2">
      <c r="A206" s="1448"/>
      <c r="B206" s="1446" t="s">
        <v>1139</v>
      </c>
      <c r="C206" s="1423">
        <f>C208</f>
        <v>0</v>
      </c>
      <c r="D206" s="1423">
        <f>D208</f>
        <v>2467155.62</v>
      </c>
      <c r="E206" s="1423">
        <f>E208</f>
        <v>2388814.6800000002</v>
      </c>
    </row>
    <row r="207" spans="1:6" s="1433" customFormat="1" ht="16.5" customHeight="1" x14ac:dyDescent="0.2">
      <c r="A207" s="1434" t="s">
        <v>75</v>
      </c>
      <c r="B207" s="1435" t="s">
        <v>1099</v>
      </c>
      <c r="C207" s="1436"/>
      <c r="D207" s="1436"/>
      <c r="E207" s="1436"/>
    </row>
    <row r="208" spans="1:6" s="1433" customFormat="1" ht="16.5" customHeight="1" x14ac:dyDescent="0.2">
      <c r="A208" s="1437">
        <v>2305</v>
      </c>
      <c r="B208" s="1438" t="s">
        <v>1140</v>
      </c>
      <c r="C208" s="1439">
        <v>0</v>
      </c>
      <c r="D208" s="1439">
        <v>2467155.62</v>
      </c>
      <c r="E208" s="1439">
        <v>2388814.6800000002</v>
      </c>
    </row>
    <row r="209" spans="1:5" s="1433" customFormat="1" ht="22.5" customHeight="1" x14ac:dyDescent="0.2">
      <c r="A209" s="1448"/>
      <c r="B209" s="1446" t="s">
        <v>1141</v>
      </c>
      <c r="C209" s="1423">
        <f>SUM(C211:C214)</f>
        <v>67000</v>
      </c>
      <c r="D209" s="1423">
        <f>SUM(D211:D214)</f>
        <v>14301399.140000001</v>
      </c>
      <c r="E209" s="1423">
        <f>SUM(E211:E214)</f>
        <v>13814507.330000002</v>
      </c>
    </row>
    <row r="210" spans="1:5" s="1433" customFormat="1" ht="17.25" customHeight="1" x14ac:dyDescent="0.2">
      <c r="A210" s="1434" t="s">
        <v>75</v>
      </c>
      <c r="B210" s="1435" t="s">
        <v>1099</v>
      </c>
      <c r="C210" s="1436"/>
      <c r="D210" s="1436"/>
      <c r="E210" s="1436"/>
    </row>
    <row r="211" spans="1:5" s="1433" customFormat="1" ht="16.5" customHeight="1" x14ac:dyDescent="0.2">
      <c r="A211" s="1437">
        <v>2304</v>
      </c>
      <c r="B211" s="1438" t="s">
        <v>1142</v>
      </c>
      <c r="C211" s="1439">
        <v>0</v>
      </c>
      <c r="D211" s="1439">
        <v>8954821.0500000007</v>
      </c>
      <c r="E211" s="1439">
        <v>8954821.0500000007</v>
      </c>
    </row>
    <row r="212" spans="1:5" s="1433" customFormat="1" ht="16.5" customHeight="1" x14ac:dyDescent="0.2">
      <c r="A212" s="1437">
        <v>2304</v>
      </c>
      <c r="B212" s="1438" t="s">
        <v>1143</v>
      </c>
      <c r="C212" s="1439">
        <v>0</v>
      </c>
      <c r="D212" s="1439">
        <v>333639.77</v>
      </c>
      <c r="E212" s="1439">
        <v>0</v>
      </c>
    </row>
    <row r="213" spans="1:5" s="1433" customFormat="1" ht="16.5" customHeight="1" x14ac:dyDescent="0.2">
      <c r="A213" s="1437">
        <v>2304</v>
      </c>
      <c r="B213" s="1444" t="s">
        <v>1144</v>
      </c>
      <c r="C213" s="1445">
        <v>0</v>
      </c>
      <c r="D213" s="1445">
        <v>3982375.7800000017</v>
      </c>
      <c r="E213" s="1445">
        <v>3982375.7800000017</v>
      </c>
    </row>
    <row r="214" spans="1:5" s="1433" customFormat="1" ht="16.5" customHeight="1" x14ac:dyDescent="0.2">
      <c r="A214" s="1437">
        <v>2302</v>
      </c>
      <c r="B214" s="1438" t="s">
        <v>1145</v>
      </c>
      <c r="C214" s="1439">
        <v>67000</v>
      </c>
      <c r="D214" s="1439">
        <v>1030562.54</v>
      </c>
      <c r="E214" s="1439">
        <v>877310.5</v>
      </c>
    </row>
    <row r="215" spans="1:5" s="1433" customFormat="1" ht="22.5" customHeight="1" x14ac:dyDescent="0.2">
      <c r="A215" s="1448"/>
      <c r="B215" s="1446" t="s">
        <v>1146</v>
      </c>
      <c r="C215" s="1423">
        <f>SUM(C217:C228)</f>
        <v>1319000</v>
      </c>
      <c r="D215" s="1423">
        <f>SUM(D217:D228)</f>
        <v>120101356.33000001</v>
      </c>
      <c r="E215" s="1423">
        <f>SUM(E217:E228)</f>
        <v>49163071.799999997</v>
      </c>
    </row>
    <row r="216" spans="1:5" s="1433" customFormat="1" ht="16.5" customHeight="1" x14ac:dyDescent="0.2">
      <c r="A216" s="1434" t="s">
        <v>75</v>
      </c>
      <c r="B216" s="1435" t="s">
        <v>1099</v>
      </c>
      <c r="C216" s="1436"/>
      <c r="D216" s="1436"/>
      <c r="E216" s="1436"/>
    </row>
    <row r="217" spans="1:5" s="1433" customFormat="1" ht="16.5" customHeight="1" x14ac:dyDescent="0.2">
      <c r="A217" s="1449">
        <v>2302</v>
      </c>
      <c r="B217" s="1444" t="s">
        <v>1147</v>
      </c>
      <c r="C217" s="1445">
        <v>0</v>
      </c>
      <c r="D217" s="1450">
        <v>1984410.63</v>
      </c>
      <c r="E217" s="1450">
        <v>1984410.63</v>
      </c>
    </row>
    <row r="218" spans="1:5" s="1433" customFormat="1" ht="25.5" customHeight="1" x14ac:dyDescent="0.2">
      <c r="A218" s="1449">
        <v>2302</v>
      </c>
      <c r="B218" s="1444" t="s">
        <v>1148</v>
      </c>
      <c r="C218" s="1436">
        <v>0</v>
      </c>
      <c r="D218" s="1450">
        <v>5632163.4900000002</v>
      </c>
      <c r="E218" s="1450">
        <v>5632163.4900000002</v>
      </c>
    </row>
    <row r="219" spans="1:5" s="1433" customFormat="1" ht="25.5" customHeight="1" x14ac:dyDescent="0.2">
      <c r="A219" s="1449">
        <v>2302</v>
      </c>
      <c r="B219" s="1451" t="s">
        <v>1149</v>
      </c>
      <c r="C219" s="1436">
        <v>0</v>
      </c>
      <c r="D219" s="1436">
        <v>12695271.810000001</v>
      </c>
      <c r="E219" s="1436">
        <v>12592771.810000001</v>
      </c>
    </row>
    <row r="220" spans="1:5" s="1433" customFormat="1" ht="16.5" customHeight="1" x14ac:dyDescent="0.2">
      <c r="A220" s="1449">
        <v>2302</v>
      </c>
      <c r="B220" s="1444" t="s">
        <v>1147</v>
      </c>
      <c r="C220" s="1445">
        <v>0</v>
      </c>
      <c r="D220" s="1445">
        <v>7612222.6799999997</v>
      </c>
      <c r="E220" s="1445">
        <v>7603982.6799999997</v>
      </c>
    </row>
    <row r="221" spans="1:5" s="1433" customFormat="1" ht="16.5" customHeight="1" x14ac:dyDescent="0.2">
      <c r="A221" s="1437">
        <v>2302</v>
      </c>
      <c r="B221" s="1452" t="s">
        <v>1150</v>
      </c>
      <c r="C221" s="1439">
        <v>0</v>
      </c>
      <c r="D221" s="1439">
        <v>569.72</v>
      </c>
      <c r="E221" s="1439">
        <v>0</v>
      </c>
    </row>
    <row r="222" spans="1:5" s="1433" customFormat="1" ht="25.5" customHeight="1" x14ac:dyDescent="0.2">
      <c r="A222" s="1437">
        <v>2302</v>
      </c>
      <c r="B222" s="1452" t="s">
        <v>1151</v>
      </c>
      <c r="C222" s="1439">
        <v>0</v>
      </c>
      <c r="D222" s="1439">
        <v>0</v>
      </c>
      <c r="E222" s="1439">
        <v>0</v>
      </c>
    </row>
    <row r="223" spans="1:5" s="1433" customFormat="1" ht="25.5" customHeight="1" x14ac:dyDescent="0.2">
      <c r="A223" s="1437">
        <v>2302</v>
      </c>
      <c r="B223" s="1452" t="s">
        <v>1152</v>
      </c>
      <c r="C223" s="1439">
        <v>0</v>
      </c>
      <c r="D223" s="1439">
        <v>2272029.2000000002</v>
      </c>
      <c r="E223" s="1439">
        <v>1221384</v>
      </c>
    </row>
    <row r="224" spans="1:5" s="1433" customFormat="1" ht="25.5" customHeight="1" x14ac:dyDescent="0.2">
      <c r="A224" s="1437">
        <v>2302</v>
      </c>
      <c r="B224" s="1452" t="s">
        <v>1153</v>
      </c>
      <c r="C224" s="1439">
        <v>319000</v>
      </c>
      <c r="D224" s="1439">
        <v>1765836.2</v>
      </c>
      <c r="E224" s="1439">
        <v>1070791</v>
      </c>
    </row>
    <row r="225" spans="1:6" s="1433" customFormat="1" ht="25.5" customHeight="1" x14ac:dyDescent="0.2">
      <c r="A225" s="1437">
        <v>2302</v>
      </c>
      <c r="B225" s="1438" t="s">
        <v>1154</v>
      </c>
      <c r="C225" s="1439">
        <v>0</v>
      </c>
      <c r="D225" s="1439">
        <v>14640</v>
      </c>
      <c r="E225" s="1439">
        <v>0</v>
      </c>
    </row>
    <row r="226" spans="1:6" s="1433" customFormat="1" ht="25.5" customHeight="1" x14ac:dyDescent="0.2">
      <c r="A226" s="1437">
        <v>2302</v>
      </c>
      <c r="B226" s="1452" t="s">
        <v>1155</v>
      </c>
      <c r="C226" s="1439">
        <v>1000000</v>
      </c>
      <c r="D226" s="1439">
        <v>3938898.55</v>
      </c>
      <c r="E226" s="1439">
        <v>222327.46</v>
      </c>
    </row>
    <row r="227" spans="1:6" s="1433" customFormat="1" ht="16.5" customHeight="1" x14ac:dyDescent="0.2">
      <c r="A227" s="1437">
        <v>2302</v>
      </c>
      <c r="B227" s="1452" t="s">
        <v>1156</v>
      </c>
      <c r="C227" s="1439">
        <v>0</v>
      </c>
      <c r="D227" s="1439">
        <v>879288</v>
      </c>
      <c r="E227" s="1439">
        <v>0</v>
      </c>
    </row>
    <row r="228" spans="1:6" s="1433" customFormat="1" ht="25.5" customHeight="1" x14ac:dyDescent="0.2">
      <c r="A228" s="1437">
        <v>2302</v>
      </c>
      <c r="B228" s="1444" t="s">
        <v>1157</v>
      </c>
      <c r="C228" s="1445">
        <v>0</v>
      </c>
      <c r="D228" s="1445">
        <v>83306026.050000012</v>
      </c>
      <c r="E228" s="1445">
        <v>18835240.73</v>
      </c>
    </row>
    <row r="229" spans="1:6" s="1425" customFormat="1" ht="16.5" customHeight="1" x14ac:dyDescent="0.2">
      <c r="A229" s="1426"/>
      <c r="B229" s="1427"/>
      <c r="C229" s="1428"/>
      <c r="D229" s="1428"/>
      <c r="E229" s="1428"/>
      <c r="F229" s="1401"/>
    </row>
    <row r="230" spans="1:6" x14ac:dyDescent="0.2">
      <c r="A230" s="1426"/>
      <c r="B230" s="1427"/>
      <c r="C230" s="1428"/>
      <c r="D230" s="1428"/>
      <c r="E230" s="1428"/>
    </row>
    <row r="231" spans="1:6" x14ac:dyDescent="0.2">
      <c r="A231" s="1426"/>
      <c r="B231" s="1427"/>
      <c r="C231" s="1428"/>
      <c r="D231" s="1428"/>
      <c r="E231" s="1428"/>
    </row>
    <row r="232" spans="1:6" x14ac:dyDescent="0.2">
      <c r="A232" s="1426"/>
      <c r="B232" s="1427"/>
      <c r="C232" s="1428"/>
      <c r="D232" s="1428"/>
      <c r="E232" s="1428"/>
    </row>
    <row r="233" spans="1:6" x14ac:dyDescent="0.2">
      <c r="A233" s="1408"/>
      <c r="B233" s="1409"/>
    </row>
    <row r="234" spans="1:6" x14ac:dyDescent="0.2">
      <c r="A234" s="1408"/>
      <c r="B234" s="1409"/>
    </row>
    <row r="235" spans="1:6" x14ac:dyDescent="0.2">
      <c r="A235" s="1408"/>
      <c r="B235" s="1409"/>
    </row>
  </sheetData>
  <mergeCells count="13">
    <mergeCell ref="A195:E195"/>
    <mergeCell ref="A197:E197"/>
    <mergeCell ref="A80:E80"/>
    <mergeCell ref="A115:E115"/>
    <mergeCell ref="A117:E117"/>
    <mergeCell ref="A157:E157"/>
    <mergeCell ref="A159:E159"/>
    <mergeCell ref="A78:E78"/>
    <mergeCell ref="A2:E2"/>
    <mergeCell ref="A4:E4"/>
    <mergeCell ref="A7:B7"/>
    <mergeCell ref="A40:E40"/>
    <mergeCell ref="A42:E42"/>
  </mergeCells>
  <printOptions horizontalCentered="1"/>
  <pageMargins left="0.59055118110236227" right="0.59055118110236227" top="0.59055118110236227" bottom="0.59055118110236227" header="0.19685039370078741" footer="0.19685039370078741"/>
  <pageSetup paperSize="9" orientation="portrait" r:id="rId1"/>
  <rowBreaks count="3" manualBreakCount="3">
    <brk id="37" max="4" man="1"/>
    <brk id="155" max="4" man="1"/>
    <brk id="19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</sheetPr>
  <dimension ref="A1:E19"/>
  <sheetViews>
    <sheetView topLeftCell="A5" zoomScaleNormal="100" workbookViewId="0">
      <selection activeCell="H19" sqref="H19"/>
    </sheetView>
  </sheetViews>
  <sheetFormatPr defaultRowHeight="12" x14ac:dyDescent="0.2"/>
  <cols>
    <col min="1" max="1" width="59.140625" style="52" customWidth="1"/>
    <col min="2" max="2" width="11" style="52" customWidth="1"/>
    <col min="3" max="4" width="10.7109375" style="52" customWidth="1"/>
    <col min="5" max="5" width="9.42578125" style="52" customWidth="1"/>
    <col min="6" max="6" width="13.85546875" style="52" customWidth="1"/>
    <col min="7" max="7" width="11.28515625" style="52" bestFit="1" customWidth="1"/>
    <col min="8" max="8" width="9.140625" style="52"/>
    <col min="9" max="9" width="10" style="52" bestFit="1" customWidth="1"/>
    <col min="10" max="16384" width="9.140625" style="52"/>
  </cols>
  <sheetData>
    <row r="1" spans="1:4" ht="12.75" x14ac:dyDescent="0.2">
      <c r="D1" s="194" t="s">
        <v>729</v>
      </c>
    </row>
    <row r="3" spans="1:4" ht="34.5" customHeight="1" x14ac:dyDescent="0.2">
      <c r="A3" s="1681" t="s">
        <v>1158</v>
      </c>
      <c r="B3" s="1681"/>
      <c r="C3" s="1681"/>
      <c r="D3" s="1681"/>
    </row>
    <row r="4" spans="1:4" x14ac:dyDescent="0.2">
      <c r="B4" s="295"/>
      <c r="C4" s="295"/>
      <c r="D4" s="295"/>
    </row>
    <row r="5" spans="1:4" ht="15.75" x14ac:dyDescent="0.2">
      <c r="A5" s="1681" t="s">
        <v>82</v>
      </c>
      <c r="B5" s="1681"/>
      <c r="C5" s="1681"/>
      <c r="D5" s="1681"/>
    </row>
    <row r="6" spans="1:4" ht="12.75" thickBot="1" x14ac:dyDescent="0.25">
      <c r="C6" s="365"/>
      <c r="D6" s="366" t="s">
        <v>83</v>
      </c>
    </row>
    <row r="7" spans="1:4" ht="18" customHeight="1" thickBot="1" x14ac:dyDescent="0.25">
      <c r="A7" s="1218" t="s">
        <v>348</v>
      </c>
      <c r="B7" s="1219" t="s">
        <v>952</v>
      </c>
      <c r="C7" s="1219" t="s">
        <v>953</v>
      </c>
      <c r="D7" s="1220" t="s">
        <v>85</v>
      </c>
    </row>
    <row r="8" spans="1:4" ht="16.5" customHeight="1" x14ac:dyDescent="0.2">
      <c r="A8" s="1215" t="s">
        <v>645</v>
      </c>
      <c r="B8" s="1216">
        <v>5900</v>
      </c>
      <c r="C8" s="1216">
        <v>5900</v>
      </c>
      <c r="D8" s="1217">
        <v>1787.3848499999999</v>
      </c>
    </row>
    <row r="9" spans="1:4" ht="16.5" customHeight="1" x14ac:dyDescent="0.2">
      <c r="A9" s="1210" t="s">
        <v>1159</v>
      </c>
      <c r="B9" s="298">
        <v>2500</v>
      </c>
      <c r="C9" s="298">
        <v>1282</v>
      </c>
      <c r="D9" s="1211">
        <v>0</v>
      </c>
    </row>
    <row r="10" spans="1:4" ht="16.5" customHeight="1" x14ac:dyDescent="0.2">
      <c r="A10" s="1210" t="s">
        <v>1160</v>
      </c>
      <c r="B10" s="298">
        <v>0</v>
      </c>
      <c r="C10" s="298">
        <v>1250.5</v>
      </c>
      <c r="D10" s="1211">
        <v>1149.48911</v>
      </c>
    </row>
    <row r="11" spans="1:4" ht="15.75" customHeight="1" thickBot="1" x14ac:dyDescent="0.25">
      <c r="A11" s="1212" t="s">
        <v>232</v>
      </c>
      <c r="B11" s="1213">
        <f>SUM(B8:B10)</f>
        <v>8400</v>
      </c>
      <c r="C11" s="1213">
        <f>SUM(C8:C10)</f>
        <v>8432.5</v>
      </c>
      <c r="D11" s="1214">
        <f>SUM(D8:D10)</f>
        <v>2936.8739599999999</v>
      </c>
    </row>
    <row r="12" spans="1:4" x14ac:dyDescent="0.2">
      <c r="A12" s="296"/>
      <c r="B12" s="297"/>
      <c r="C12" s="297"/>
      <c r="D12" s="296"/>
    </row>
    <row r="13" spans="1:4" ht="34.5" customHeight="1" x14ac:dyDescent="0.2">
      <c r="A13" s="1682" t="s">
        <v>1161</v>
      </c>
      <c r="B13" s="1682"/>
      <c r="C13" s="1682"/>
      <c r="D13" s="1682"/>
    </row>
    <row r="14" spans="1:4" ht="34.5" customHeight="1" x14ac:dyDescent="0.2">
      <c r="A14" s="1683"/>
      <c r="B14" s="1683"/>
      <c r="C14" s="1683"/>
      <c r="D14" s="1683"/>
    </row>
    <row r="16" spans="1:4" x14ac:dyDescent="0.2">
      <c r="A16" s="457"/>
    </row>
    <row r="19" spans="5:5" x14ac:dyDescent="0.2">
      <c r="E19" s="53"/>
    </row>
  </sheetData>
  <mergeCells count="4">
    <mergeCell ref="A5:D5"/>
    <mergeCell ref="A13:D13"/>
    <mergeCell ref="A14:D14"/>
    <mergeCell ref="A3:D3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5</vt:i4>
      </vt:variant>
    </vt:vector>
  </HeadingPairs>
  <TitlesOfParts>
    <vt:vector size="29" baseType="lpstr">
      <vt:lpstr>ZÚK_2022-Seznam příloh</vt:lpstr>
      <vt:lpstr>1-ZÚK_2022</vt:lpstr>
      <vt:lpstr>2-ZÚK_2022</vt:lpstr>
      <vt:lpstr>3-ZÚK_2022</vt:lpstr>
      <vt:lpstr>4-ZÚK_2021</vt:lpstr>
      <vt:lpstr>5-ZÚK_2022</vt:lpstr>
      <vt:lpstr>6-ZÚK_2022</vt:lpstr>
      <vt:lpstr>7-ZÚK_2022</vt:lpstr>
      <vt:lpstr>8-ZÚK_2022</vt:lpstr>
      <vt:lpstr>9-ZÚK_2022</vt:lpstr>
      <vt:lpstr>10-ZÚK_2022</vt:lpstr>
      <vt:lpstr>11-ZÚK_2022</vt:lpstr>
      <vt:lpstr>12-ZÚK_2022</vt:lpstr>
      <vt:lpstr>13-ZÚK_2022</vt:lpstr>
      <vt:lpstr>14-ZÚK_2022</vt:lpstr>
      <vt:lpstr>15-ZÚK_2022</vt:lpstr>
      <vt:lpstr>16-ZÚK_2022</vt:lpstr>
      <vt:lpstr>17-ZÚK_2022</vt:lpstr>
      <vt:lpstr>18-ZÚK_2022 Turow</vt:lpstr>
      <vt:lpstr>19-ZÚK_2022 </vt:lpstr>
      <vt:lpstr>20-ZÚK_2022_POK</vt:lpstr>
      <vt:lpstr>21-ZÚK_2022</vt:lpstr>
      <vt:lpstr>22-ZÚK_2022</vt:lpstr>
      <vt:lpstr>23-ZÚK_2022</vt:lpstr>
      <vt:lpstr>'19-ZÚK_2022 '!Oblast_tisku</vt:lpstr>
      <vt:lpstr>'1-ZÚK_2022'!Oblast_tisku</vt:lpstr>
      <vt:lpstr>'21-ZÚK_2022'!Oblast_tisku</vt:lpstr>
      <vt:lpstr>'22-ZÚK_2022'!Oblast_tisku</vt:lpstr>
      <vt:lpstr>'23-ZÚK_2022'!Oblast_tisku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Fantová Lucie</cp:lastModifiedBy>
  <cp:lastPrinted>2023-06-06T07:48:38Z</cp:lastPrinted>
  <dcterms:created xsi:type="dcterms:W3CDTF">2011-05-10T08:34:07Z</dcterms:created>
  <dcterms:modified xsi:type="dcterms:W3CDTF">2023-06-06T07:50:42Z</dcterms:modified>
</cp:coreProperties>
</file>